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4" activeTab="18"/>
  </bookViews>
  <sheets>
    <sheet name="Nazyan" sheetId="1" r:id="rId1"/>
    <sheet name="Kot" sheetId="2" r:id="rId2"/>
    <sheet name="Khogiani" sheetId="3" r:id="rId3"/>
    <sheet name="Kama" sheetId="4" r:id="rId4"/>
    <sheet name="Pachir&amp;Agam" sheetId="5" r:id="rId5"/>
    <sheet name="Achin" sheetId="6" r:id="rId6"/>
    <sheet name="Lalpora" sheetId="7" r:id="rId7"/>
    <sheet name="Hesarek" sheetId="8" r:id="rId8"/>
    <sheet name="Ghanekhil" sheetId="9" r:id="rId9"/>
    <sheet name="Surkhrood" sheetId="10" r:id="rId10"/>
    <sheet name="Dur Baba" sheetId="11" r:id="rId11"/>
    <sheet name="Kuzkoner" sheetId="12" r:id="rId12"/>
    <sheet name="Gushta" sheetId="13" r:id="rId13"/>
    <sheet name="Darenoor" sheetId="14" r:id="rId14"/>
    <sheet name="Momandara" sheetId="15" r:id="rId15"/>
    <sheet name="Batikoot" sheetId="16" r:id="rId16"/>
    <sheet name="Haska meena (Dehbala)" sheetId="17" r:id="rId17"/>
    <sheet name="Behsood" sheetId="18" r:id="rId18"/>
    <sheet name="NSP MHP Projects " sheetId="19" r:id="rId19"/>
  </sheets>
  <definedNames>
    <definedName name="_xlnm.Print_Area" localSheetId="0">'Nazyan'!$A$1:$W$38</definedName>
    <definedName name="_xlnm.Print_Titles" localSheetId="5">'Achin'!$3:$4</definedName>
    <definedName name="_xlnm.Print_Titles" localSheetId="17">'Behsood'!$3:$4</definedName>
    <definedName name="_xlnm.Print_Titles" localSheetId="13">'Darenoor'!$2:$3</definedName>
    <definedName name="_xlnm.Print_Titles" localSheetId="10">'Dur Baba'!$2:$3</definedName>
    <definedName name="_xlnm.Print_Titles" localSheetId="8">'Ghanekhil'!$2:$3</definedName>
    <definedName name="_xlnm.Print_Titles" localSheetId="12">'Gushta'!$2:$3</definedName>
    <definedName name="_xlnm.Print_Titles" localSheetId="16">'Haska meena (Dehbala)'!$3:$4</definedName>
    <definedName name="_xlnm.Print_Titles" localSheetId="7">'Hesarek'!$2:$3</definedName>
    <definedName name="_xlnm.Print_Titles" localSheetId="3">'Kama'!$4:$5</definedName>
    <definedName name="_xlnm.Print_Titles" localSheetId="2">'Khogiani'!$2:$3</definedName>
    <definedName name="_xlnm.Print_Titles" localSheetId="1">'Kot'!$2:$3</definedName>
    <definedName name="_xlnm.Print_Titles" localSheetId="11">'Kuzkoner'!$2:$3</definedName>
    <definedName name="_xlnm.Print_Titles" localSheetId="6">'Lalpora'!$2:$3</definedName>
    <definedName name="_xlnm.Print_Titles" localSheetId="14">'Momandara'!$3:$4</definedName>
    <definedName name="_xlnm.Print_Titles" localSheetId="0">'Nazyan'!$2:$3</definedName>
    <definedName name="_xlnm.Print_Titles" localSheetId="18">'NSP MHP Projects '!$2:$4</definedName>
    <definedName name="_xlnm.Print_Titles" localSheetId="4">'Pachir&amp;Agam'!$2:$3</definedName>
  </definedNames>
  <calcPr fullCalcOnLoad="1"/>
</workbook>
</file>

<file path=xl/sharedStrings.xml><?xml version="1.0" encoding="utf-8"?>
<sst xmlns="http://schemas.openxmlformats.org/spreadsheetml/2006/main" count="5144" uniqueCount="1758">
  <si>
    <t>S#</t>
  </si>
  <si>
    <t xml:space="preserve">District </t>
  </si>
  <si>
    <t xml:space="preserve">Village </t>
  </si>
  <si>
    <t>Sub Village</t>
  </si>
  <si>
    <t xml:space="preserve">Grid Coordinates  </t>
  </si>
  <si>
    <t>N</t>
  </si>
  <si>
    <t>E</t>
  </si>
  <si>
    <t>Intake</t>
  </si>
  <si>
    <t>Canal</t>
  </si>
  <si>
    <t>Length(m)</t>
  </si>
  <si>
    <t>Wide(m)</t>
  </si>
  <si>
    <t>Height (m)</t>
  </si>
  <si>
    <t xml:space="preserve">Elevation </t>
  </si>
  <si>
    <t>Head (m)</t>
  </si>
  <si>
    <t>Remarks</t>
  </si>
  <si>
    <t>Mechanical work</t>
  </si>
  <si>
    <t>Date 20/01/09</t>
  </si>
  <si>
    <t>Nazyan</t>
  </si>
  <si>
    <t>Mangary</t>
  </si>
  <si>
    <t>34 06 25.6</t>
  </si>
  <si>
    <t>MHP Survey Data  Of Nazyan</t>
  </si>
  <si>
    <t>Collunm (PCS)</t>
  </si>
  <si>
    <t>16 mm cable (m)</t>
  </si>
  <si>
    <t xml:space="preserve">Civil work </t>
  </si>
  <si>
    <t>Electrical work</t>
  </si>
  <si>
    <t>Sem Qala</t>
  </si>
  <si>
    <t>34 05 31.5</t>
  </si>
  <si>
    <t>70 47 49.8</t>
  </si>
  <si>
    <t>Sher makhi</t>
  </si>
  <si>
    <t>70 48 07.1</t>
  </si>
  <si>
    <t>Terkhe</t>
  </si>
  <si>
    <t>34 05 08.2</t>
  </si>
  <si>
    <t>34 05 19.4</t>
  </si>
  <si>
    <t>70 47 57.7</t>
  </si>
  <si>
    <t>70 47 42.7</t>
  </si>
  <si>
    <t>34 03 01.2</t>
  </si>
  <si>
    <t>70 47 51.5</t>
  </si>
  <si>
    <t>Bar Kas kaly</t>
  </si>
  <si>
    <t>Lelmy</t>
  </si>
  <si>
    <t>Soor kaly</t>
  </si>
  <si>
    <t>34 01 29.3</t>
  </si>
  <si>
    <t>70 48 56.2</t>
  </si>
  <si>
    <t>Baro kaly</t>
  </si>
  <si>
    <t>Beneficiaries familes</t>
  </si>
  <si>
    <t>Expected power (kw)</t>
  </si>
  <si>
    <t>Suroobe</t>
  </si>
  <si>
    <t>Gagry</t>
  </si>
  <si>
    <t>34 06 22.7</t>
  </si>
  <si>
    <t>70 48 00.6</t>
  </si>
  <si>
    <t>Mia Gan</t>
  </si>
  <si>
    <t>34 06 42.8</t>
  </si>
  <si>
    <t>70 48 06.7</t>
  </si>
  <si>
    <t>Kho ragy</t>
  </si>
  <si>
    <t xml:space="preserve">34 05 41 </t>
  </si>
  <si>
    <t>70 48 02</t>
  </si>
  <si>
    <t>Dowa Nazyan</t>
  </si>
  <si>
    <t>Kermokhil</t>
  </si>
  <si>
    <t>34 01 09.8</t>
  </si>
  <si>
    <t>70 50 05.9</t>
  </si>
  <si>
    <t>34 02 37.2</t>
  </si>
  <si>
    <t>70 47 56.6</t>
  </si>
  <si>
    <t>Tangy</t>
  </si>
  <si>
    <t>Kot</t>
  </si>
  <si>
    <t>MHP Survey Data  Of Kot</t>
  </si>
  <si>
    <t>Chaghane</t>
  </si>
  <si>
    <t>34 10 17</t>
  </si>
  <si>
    <t>70 37 26.5</t>
  </si>
  <si>
    <t>Ata khan</t>
  </si>
  <si>
    <t>Hendrane</t>
  </si>
  <si>
    <t>Qalagy</t>
  </si>
  <si>
    <t>34 09 00</t>
  </si>
  <si>
    <t>70 36 20.6</t>
  </si>
  <si>
    <t>34 08 57.5</t>
  </si>
  <si>
    <t>70 36 16.4</t>
  </si>
  <si>
    <t>Masta khil</t>
  </si>
  <si>
    <t>34 08 48.7</t>
  </si>
  <si>
    <t>70 36 01</t>
  </si>
  <si>
    <t>Said Ahmad khi</t>
  </si>
  <si>
    <t>Shereen Ghundy</t>
  </si>
  <si>
    <t>34 08 46.2</t>
  </si>
  <si>
    <t>70 36 16.7</t>
  </si>
  <si>
    <t>said Ahmad khi</t>
  </si>
  <si>
    <t>34 08 49.4</t>
  </si>
  <si>
    <t>70 36 17.6</t>
  </si>
  <si>
    <t>See pay</t>
  </si>
  <si>
    <t>Malekana</t>
  </si>
  <si>
    <t>34 07 52</t>
  </si>
  <si>
    <t>70 34 12.2</t>
  </si>
  <si>
    <t>Shash khil</t>
  </si>
  <si>
    <t>Metyane</t>
  </si>
  <si>
    <t>34 07 44</t>
  </si>
  <si>
    <t>70 34 05</t>
  </si>
  <si>
    <t>34 07 48.3</t>
  </si>
  <si>
    <t>70 34 20.1</t>
  </si>
  <si>
    <t>Said Ahmad khil</t>
  </si>
  <si>
    <t>Said Ahmad kaly</t>
  </si>
  <si>
    <t>34 08 32.2</t>
  </si>
  <si>
    <t>70 35 59.5</t>
  </si>
  <si>
    <t>Per Sha khil</t>
  </si>
  <si>
    <t>zherende kaly</t>
  </si>
  <si>
    <t>34 07 04.1</t>
  </si>
  <si>
    <t>70 33 25</t>
  </si>
  <si>
    <t>70 33 23.7</t>
  </si>
  <si>
    <t>34 07 04.7</t>
  </si>
  <si>
    <t>kas kaly</t>
  </si>
  <si>
    <t>34 06 57.5</t>
  </si>
  <si>
    <t>70 33 26.9</t>
  </si>
  <si>
    <t>Gul jan kaly</t>
  </si>
  <si>
    <t>70 33 17.9</t>
  </si>
  <si>
    <t>Lowy terona</t>
  </si>
  <si>
    <t>34 07 40.6</t>
  </si>
  <si>
    <t>70 33 54.5</t>
  </si>
  <si>
    <t>Sadat kaly</t>
  </si>
  <si>
    <t>34 07 28.9</t>
  </si>
  <si>
    <t>70 33 18</t>
  </si>
  <si>
    <t>Newy qala</t>
  </si>
  <si>
    <t>34 07 15.6</t>
  </si>
  <si>
    <t>70 32 52</t>
  </si>
  <si>
    <t>Abdurahman</t>
  </si>
  <si>
    <t>70 33 02.4</t>
  </si>
  <si>
    <t>34 07 23.2</t>
  </si>
  <si>
    <t>34 07 09.1</t>
  </si>
  <si>
    <t>70 32 44</t>
  </si>
  <si>
    <t>Wareh kaly</t>
  </si>
  <si>
    <t>70 32 31.3</t>
  </si>
  <si>
    <t>Ghalo khil</t>
  </si>
  <si>
    <t>34 07 07.9</t>
  </si>
  <si>
    <t>70 32 25.8</t>
  </si>
  <si>
    <t>Manz kaly</t>
  </si>
  <si>
    <t>34 07 02.3</t>
  </si>
  <si>
    <t>70 32 35</t>
  </si>
  <si>
    <t>34 06 58.4</t>
  </si>
  <si>
    <t>70 32 24.1</t>
  </si>
  <si>
    <t>34 07 00</t>
  </si>
  <si>
    <t>70 32 30</t>
  </si>
  <si>
    <t>Langer kaly</t>
  </si>
  <si>
    <t>34 06 54.3</t>
  </si>
  <si>
    <t>70 32 19</t>
  </si>
  <si>
    <t>Ser Qala</t>
  </si>
  <si>
    <t>34 06 53</t>
  </si>
  <si>
    <t>70 32 15.7</t>
  </si>
  <si>
    <t>Ber Langer Tely</t>
  </si>
  <si>
    <t>34 06 40.6</t>
  </si>
  <si>
    <t>70 32 03.6</t>
  </si>
  <si>
    <t xml:space="preserve"> Langer Tely</t>
  </si>
  <si>
    <t>34 06 46.5</t>
  </si>
  <si>
    <t>70 32 03.7</t>
  </si>
  <si>
    <t>Laghrje</t>
  </si>
  <si>
    <t>Choshe</t>
  </si>
  <si>
    <t>34 06 35</t>
  </si>
  <si>
    <t>70 32 18.3</t>
  </si>
  <si>
    <t>Mulayan kaly</t>
  </si>
  <si>
    <t>34 06 35.9</t>
  </si>
  <si>
    <t>70 32 27.3</t>
  </si>
  <si>
    <t>Total</t>
  </si>
  <si>
    <t>34 07 12.5</t>
  </si>
  <si>
    <t>34 05 20</t>
  </si>
  <si>
    <t>70 31 19.4</t>
  </si>
  <si>
    <t>Kem Tangy</t>
  </si>
  <si>
    <t>34 06 24</t>
  </si>
  <si>
    <t>70 31 36</t>
  </si>
  <si>
    <t>Showzene</t>
  </si>
  <si>
    <t>34 06 32.3</t>
  </si>
  <si>
    <t>70 32 06.9</t>
  </si>
  <si>
    <t>Botyane</t>
  </si>
  <si>
    <t>34 06 34.6</t>
  </si>
  <si>
    <t>70 32 05.8</t>
  </si>
  <si>
    <t>34 06 32.6</t>
  </si>
  <si>
    <t>70 32 11.4</t>
  </si>
  <si>
    <t>Madrasa</t>
  </si>
  <si>
    <t>70 32 16</t>
  </si>
  <si>
    <t>Mena kaly</t>
  </si>
  <si>
    <t>34 07 20.2</t>
  </si>
  <si>
    <t>70 33 43.2</t>
  </si>
  <si>
    <t>Ahengaran</t>
  </si>
  <si>
    <t>34 07 21.8</t>
  </si>
  <si>
    <t>70 33 52.3</t>
  </si>
  <si>
    <t>No Construction</t>
  </si>
  <si>
    <t>Private Construction</t>
  </si>
  <si>
    <t>Khogiani</t>
  </si>
  <si>
    <t>Khaza khil</t>
  </si>
  <si>
    <t>Mama khil</t>
  </si>
  <si>
    <t>34 12 43.9</t>
  </si>
  <si>
    <t>70 11 26.7</t>
  </si>
  <si>
    <t>Miagan</t>
  </si>
  <si>
    <t>34 12 36.5</t>
  </si>
  <si>
    <t>70 11 17.7</t>
  </si>
  <si>
    <t>Azeez khil</t>
  </si>
  <si>
    <t>34 13 12.4</t>
  </si>
  <si>
    <t>70 10 30.5</t>
  </si>
  <si>
    <t>Dago</t>
  </si>
  <si>
    <t>34 12 21.8</t>
  </si>
  <si>
    <t>70 10 40.8</t>
  </si>
  <si>
    <t>Zergran</t>
  </si>
  <si>
    <t>34 11 56.8</t>
  </si>
  <si>
    <t>70 10 25</t>
  </si>
  <si>
    <t>Mirzayan</t>
  </si>
  <si>
    <t>no Construction</t>
  </si>
  <si>
    <t>34 12 21</t>
  </si>
  <si>
    <t>70 10 31.1</t>
  </si>
  <si>
    <t>Ahmad khil</t>
  </si>
  <si>
    <t>Khalesa</t>
  </si>
  <si>
    <t>34 11 10.6</t>
  </si>
  <si>
    <t>70 09 27</t>
  </si>
  <si>
    <t>Kerm khil</t>
  </si>
  <si>
    <t>34 11 13.8</t>
  </si>
  <si>
    <t>70 09 34.9</t>
  </si>
  <si>
    <t>Usmankhil</t>
  </si>
  <si>
    <t>34 11 33</t>
  </si>
  <si>
    <t>70 09 46.3</t>
  </si>
  <si>
    <t>34 11 39</t>
  </si>
  <si>
    <t>70 09 49.9</t>
  </si>
  <si>
    <t>34 11 55</t>
  </si>
  <si>
    <t>70 09 50</t>
  </si>
  <si>
    <t>Mula Noor Klay</t>
  </si>
  <si>
    <t>34 12 00</t>
  </si>
  <si>
    <t>70 09 55</t>
  </si>
  <si>
    <t>Hage kaly</t>
  </si>
  <si>
    <t>34 12 02</t>
  </si>
  <si>
    <t>70 10 02</t>
  </si>
  <si>
    <t>Khalo kaly</t>
  </si>
  <si>
    <t>34 13 41.7</t>
  </si>
  <si>
    <t>70 10  40.6</t>
  </si>
  <si>
    <t>Share</t>
  </si>
  <si>
    <t>34 12 18.2</t>
  </si>
  <si>
    <t>70 10 08</t>
  </si>
  <si>
    <t>Majlomkhil</t>
  </si>
  <si>
    <t>34 12 29.6</t>
  </si>
  <si>
    <t>70 09 54.9</t>
  </si>
  <si>
    <t>34 12 34.4</t>
  </si>
  <si>
    <t>70 09 54.7</t>
  </si>
  <si>
    <t>Mirzakhil</t>
  </si>
  <si>
    <t>34 12 58.1</t>
  </si>
  <si>
    <t>70 09 47.7</t>
  </si>
  <si>
    <t>Kalakhil</t>
  </si>
  <si>
    <t>34 13 05.2</t>
  </si>
  <si>
    <t>70 10 00.2</t>
  </si>
  <si>
    <t>Personal+Othres</t>
  </si>
  <si>
    <t xml:space="preserve">Perakhil </t>
  </si>
  <si>
    <t>Zengalyan</t>
  </si>
  <si>
    <t>34 11 16.4</t>
  </si>
  <si>
    <t>70 10 15.5</t>
  </si>
  <si>
    <t>Shma kaly</t>
  </si>
  <si>
    <t>34 11 06.1</t>
  </si>
  <si>
    <t>70 09 53</t>
  </si>
  <si>
    <t>34 10 55.5</t>
  </si>
  <si>
    <t>70 09 38.2</t>
  </si>
  <si>
    <t>34 10 58.9</t>
  </si>
  <si>
    <t>70 09 44.3</t>
  </si>
  <si>
    <t>Bada khil</t>
  </si>
  <si>
    <t>Baby kas</t>
  </si>
  <si>
    <t>34 09 28.9</t>
  </si>
  <si>
    <t>70 08 34</t>
  </si>
  <si>
    <t>Mirzale Klay</t>
  </si>
  <si>
    <t>34 09 29.2</t>
  </si>
  <si>
    <t>70 08 46.4</t>
  </si>
  <si>
    <t>Bara Sangany</t>
  </si>
  <si>
    <t xml:space="preserve">34 09 44 </t>
  </si>
  <si>
    <t>70 08 53.9</t>
  </si>
  <si>
    <t xml:space="preserve"> Sangany</t>
  </si>
  <si>
    <t>34 10 07.1</t>
  </si>
  <si>
    <t>70 09 02.8</t>
  </si>
  <si>
    <t>Angora</t>
  </si>
  <si>
    <t>34 10 10</t>
  </si>
  <si>
    <t>70 09 02.9</t>
  </si>
  <si>
    <t>Lala khil</t>
  </si>
  <si>
    <t>34 10 16.7</t>
  </si>
  <si>
    <t>70 09 07.1</t>
  </si>
  <si>
    <t>Mashry</t>
  </si>
  <si>
    <t>34 11 18.8</t>
  </si>
  <si>
    <t>70 10 31.9</t>
  </si>
  <si>
    <t>Akhundzadgan</t>
  </si>
  <si>
    <t>34 11 02</t>
  </si>
  <si>
    <t>Badeen kaly</t>
  </si>
  <si>
    <t>34 11 00.8</t>
  </si>
  <si>
    <t>70 10 13.7</t>
  </si>
  <si>
    <t>Terkekhil</t>
  </si>
  <si>
    <t>34 10 32.2</t>
  </si>
  <si>
    <t>70 09 46.8</t>
  </si>
  <si>
    <t>Hasen Khil</t>
  </si>
  <si>
    <t>34 10 29.8</t>
  </si>
  <si>
    <t>70 09 43.9</t>
  </si>
  <si>
    <t>Murgy</t>
  </si>
  <si>
    <t>70 09 51.2</t>
  </si>
  <si>
    <t>34 10 25.8</t>
  </si>
  <si>
    <t>Sormy</t>
  </si>
  <si>
    <t>Gewrgy</t>
  </si>
  <si>
    <t>34 14 38.2</t>
  </si>
  <si>
    <t>70 12 31.2</t>
  </si>
  <si>
    <t>bra sormy</t>
  </si>
  <si>
    <t>34 14 11.1</t>
  </si>
  <si>
    <t>70 12 39</t>
  </si>
  <si>
    <t>Construction work  Canal P.House Foreby</t>
  </si>
  <si>
    <t>Project Cost</t>
  </si>
  <si>
    <t>Mechnical Work (Turbine ,Dynemo,Penstock ,Gates</t>
  </si>
  <si>
    <t>Electrical work ( Cables +Collumns +Swithes)</t>
  </si>
  <si>
    <t>Kambo</t>
  </si>
  <si>
    <t>34 11 28.5</t>
  </si>
  <si>
    <t>70 12 32.4</t>
  </si>
  <si>
    <t>Miakhil</t>
  </si>
  <si>
    <t>34 11 33.2</t>
  </si>
  <si>
    <t>70 12 37.1</t>
  </si>
  <si>
    <t>34 11 36</t>
  </si>
  <si>
    <t>70 12 77</t>
  </si>
  <si>
    <t>Zawa</t>
  </si>
  <si>
    <t>Ambargy</t>
  </si>
  <si>
    <t>34 09 23.3</t>
  </si>
  <si>
    <t>70 05 14.3</t>
  </si>
  <si>
    <t>Shenware</t>
  </si>
  <si>
    <t>34 09 51.7</t>
  </si>
  <si>
    <t>70 05 26.9</t>
  </si>
  <si>
    <t>Hakemabad</t>
  </si>
  <si>
    <t>Malekan</t>
  </si>
  <si>
    <t xml:space="preserve">34 14 06 </t>
  </si>
  <si>
    <t>70 10 53.8</t>
  </si>
  <si>
    <t>Kharmana</t>
  </si>
  <si>
    <t>Kharotee</t>
  </si>
  <si>
    <t>34 13 35.4</t>
  </si>
  <si>
    <t>70 11 56.8</t>
  </si>
  <si>
    <t>Banda</t>
  </si>
  <si>
    <t>34 17 57.6</t>
  </si>
  <si>
    <t>70 11 12.7</t>
  </si>
  <si>
    <t>34 13 38</t>
  </si>
  <si>
    <t>Bangakh</t>
  </si>
  <si>
    <t>34 14 18.9</t>
  </si>
  <si>
    <t>70 11 19</t>
  </si>
  <si>
    <t>Wazeer Tatang</t>
  </si>
  <si>
    <t>34 22 28.8</t>
  </si>
  <si>
    <t>70 05 12.3</t>
  </si>
  <si>
    <t>wazeer Tatang</t>
  </si>
  <si>
    <t>Kachara</t>
  </si>
  <si>
    <t>Bra Banda</t>
  </si>
  <si>
    <t>34 20 54.1</t>
  </si>
  <si>
    <t>70 04 03</t>
  </si>
  <si>
    <t>Shangeena</t>
  </si>
  <si>
    <t>34 22 04.2</t>
  </si>
  <si>
    <t>70 04 17.3</t>
  </si>
  <si>
    <t>Chino Kaly</t>
  </si>
  <si>
    <t>34 22 08.8</t>
  </si>
  <si>
    <t>70 03 51.7</t>
  </si>
  <si>
    <t>34 22 03.1</t>
  </si>
  <si>
    <t>70 03 48.2</t>
  </si>
  <si>
    <t>Bra Shangina</t>
  </si>
  <si>
    <t>70 04 03.9</t>
  </si>
  <si>
    <t>34 20 34.9</t>
  </si>
  <si>
    <t>70 02 56.2</t>
  </si>
  <si>
    <t>Elyas khil</t>
  </si>
  <si>
    <t>34 21 05.4</t>
  </si>
  <si>
    <t>70 01 58.8</t>
  </si>
  <si>
    <t>Tale khil</t>
  </si>
  <si>
    <t>34 20 55.4</t>
  </si>
  <si>
    <t>70 01 28.5</t>
  </si>
  <si>
    <t>Sheekh Daman</t>
  </si>
  <si>
    <t>34 20 54.7</t>
  </si>
  <si>
    <t>70 01 06.2</t>
  </si>
  <si>
    <t>Kota wall</t>
  </si>
  <si>
    <t>34 21 5 47</t>
  </si>
  <si>
    <t>69 58 55</t>
  </si>
  <si>
    <t>Babe Kas</t>
  </si>
  <si>
    <t>34 22 05</t>
  </si>
  <si>
    <t>69 57 47</t>
  </si>
  <si>
    <t>Angor Tak</t>
  </si>
  <si>
    <t>69 57 30</t>
  </si>
  <si>
    <t xml:space="preserve"> village</t>
  </si>
  <si>
    <t>Yusof kaly</t>
  </si>
  <si>
    <t>34 20 50</t>
  </si>
  <si>
    <t>70 00 37.7</t>
  </si>
  <si>
    <t>Gagra</t>
  </si>
  <si>
    <t>70 00 43.2</t>
  </si>
  <si>
    <t>Hador</t>
  </si>
  <si>
    <t>34 16 34.3</t>
  </si>
  <si>
    <t>70 16 57</t>
  </si>
  <si>
    <t>Grand Total</t>
  </si>
  <si>
    <t>Grand total</t>
  </si>
  <si>
    <t>Date 14/03/09</t>
  </si>
  <si>
    <t>Information</t>
  </si>
  <si>
    <t>Pro.Cost</t>
  </si>
  <si>
    <t>Head  M</t>
  </si>
  <si>
    <r>
      <t>Discharge of Water 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 xml:space="preserve"> </t>
    </r>
  </si>
  <si>
    <t>Expected power KW</t>
  </si>
  <si>
    <t>Items</t>
  </si>
  <si>
    <t>Length M</t>
  </si>
  <si>
    <t>WideM</t>
  </si>
  <si>
    <t>Height M</t>
  </si>
  <si>
    <r>
      <t xml:space="preserve">Constraction.Work </t>
    </r>
    <r>
      <rPr>
        <sz val="8"/>
        <rFont val="Arial"/>
        <family val="2"/>
      </rPr>
      <t xml:space="preserve">    (P.House,Foreby,Intake,Canal,   R.Wall)</t>
    </r>
  </si>
  <si>
    <r>
      <t>Mechanical.   Work (T</t>
    </r>
    <r>
      <rPr>
        <sz val="8"/>
        <rFont val="Arial"/>
        <family val="2"/>
      </rPr>
      <t>urbine,Dynamo,Pinstock,Water.Gate,etc)</t>
    </r>
  </si>
  <si>
    <r>
      <t>Electric.  Work</t>
    </r>
    <r>
      <rPr>
        <sz val="8"/>
        <rFont val="Arial"/>
        <family val="2"/>
      </rPr>
      <t xml:space="preserve"> (Cable,Box ,Switch,etc)</t>
    </r>
  </si>
  <si>
    <r>
      <t xml:space="preserve">Sevral.Work </t>
    </r>
    <r>
      <rPr>
        <sz val="8"/>
        <rFont val="Arial"/>
        <family val="2"/>
      </rPr>
      <t>(Working.Tools,Transportition, Personal,etc)</t>
    </r>
  </si>
  <si>
    <t>Total (USD)</t>
  </si>
  <si>
    <t>Kama</t>
  </si>
  <si>
    <t>Now.Abad</t>
  </si>
  <si>
    <t>Kashkuty.Khula</t>
  </si>
  <si>
    <t>34 26 32.1</t>
  </si>
  <si>
    <t>070 33 29.0</t>
  </si>
  <si>
    <t>R.Wall</t>
  </si>
  <si>
    <t>Bad Paky</t>
  </si>
  <si>
    <t>34 26 08.2</t>
  </si>
  <si>
    <t>070 33 48.1</t>
  </si>
  <si>
    <t>Deh.Ghazi</t>
  </si>
  <si>
    <t>Dag.Kaly</t>
  </si>
  <si>
    <t>34 25 49.3</t>
  </si>
  <si>
    <t>070 32 56.3</t>
  </si>
  <si>
    <t>Anar.Gar</t>
  </si>
  <si>
    <t>Saheb.Zadgan</t>
  </si>
  <si>
    <t>34 25 26.0</t>
  </si>
  <si>
    <t>070 34 28.0</t>
  </si>
  <si>
    <t>Mastali</t>
  </si>
  <si>
    <t>Haji.Baba.Kaly</t>
  </si>
  <si>
    <t>34 24 11.3</t>
  </si>
  <si>
    <t>070 35 07.3</t>
  </si>
  <si>
    <t>Haji.Baba  (Hazar Bik-1)</t>
  </si>
  <si>
    <t>34 24 02.4</t>
  </si>
  <si>
    <t>070 35 28.7</t>
  </si>
  <si>
    <t>Haji.Baba  (Hazar Bik-2)</t>
  </si>
  <si>
    <t>34 24 17.0</t>
  </si>
  <si>
    <t>070 35 23.6</t>
  </si>
  <si>
    <t>Kakl      Bajawri</t>
  </si>
  <si>
    <t>Toor Miaji           .(Zar Mandy)</t>
  </si>
  <si>
    <t>34 26 36.8</t>
  </si>
  <si>
    <t>070 35 27.7</t>
  </si>
  <si>
    <t>Arbaban</t>
  </si>
  <si>
    <t>Char.Qala &amp; Zarmandy.Kaly</t>
  </si>
  <si>
    <t>34 26 54.2</t>
  </si>
  <si>
    <t>070 34 46.1</t>
  </si>
  <si>
    <t>Landa Buch</t>
  </si>
  <si>
    <t>Behind of Musa Shafiq High School</t>
  </si>
  <si>
    <t>34 26 26.7</t>
  </si>
  <si>
    <t>070 35 42.20</t>
  </si>
  <si>
    <t>Bar Shilam</t>
  </si>
  <si>
    <t>M.Gull.Kaly</t>
  </si>
  <si>
    <t>34 25 44.2</t>
  </si>
  <si>
    <t xml:space="preserve">070 38 23.3 </t>
  </si>
  <si>
    <t>Bar Shilam  (Reati )</t>
  </si>
  <si>
    <t>Malk.M.Omar   Kaly</t>
  </si>
  <si>
    <t>34 26 21.6</t>
  </si>
  <si>
    <t>070 36 57.5</t>
  </si>
  <si>
    <t xml:space="preserve">Shilam  (Khana) </t>
  </si>
  <si>
    <t>Shna.Qala</t>
  </si>
  <si>
    <t>34 25 01.7</t>
  </si>
  <si>
    <t>070 39 41.1</t>
  </si>
  <si>
    <t>Sangar Sray    Malk.Faiq.Shah Village</t>
  </si>
  <si>
    <t>Malim.M.Nabi Land</t>
  </si>
  <si>
    <t>34 23 55.4</t>
  </si>
  <si>
    <t>070 38 22.6</t>
  </si>
  <si>
    <t>Darbang</t>
  </si>
  <si>
    <t>Naki.Weyala</t>
  </si>
  <si>
    <t>34 27 27.5</t>
  </si>
  <si>
    <t>070 35 11.1</t>
  </si>
  <si>
    <t>Safdary</t>
  </si>
  <si>
    <t>Wot.Ghundy</t>
  </si>
  <si>
    <t>34 26 40.6</t>
  </si>
  <si>
    <t>070 37 49.0</t>
  </si>
  <si>
    <t>Mir Zakhil</t>
  </si>
  <si>
    <t>Pass.Mirzakhil (Jaba-1st.Point)</t>
  </si>
  <si>
    <t>34 24 40.8</t>
  </si>
  <si>
    <t>070 40 12.1</t>
  </si>
  <si>
    <t>Pass.Mirzakhil (Jaba2nd.Point)</t>
  </si>
  <si>
    <t>34 24 02.5</t>
  </si>
  <si>
    <t>070 40 21.6</t>
  </si>
  <si>
    <t>Pass.Mirzakhil (Jaba-3rd.Point)</t>
  </si>
  <si>
    <t>34 24 34.8</t>
  </si>
  <si>
    <t>070 40 28.2</t>
  </si>
  <si>
    <t>Kuz Gardab</t>
  </si>
  <si>
    <t>Chini  Dab</t>
  </si>
  <si>
    <t>34 23 12.9</t>
  </si>
  <si>
    <t>070 42 52.2</t>
  </si>
  <si>
    <t>Bar Gardab</t>
  </si>
  <si>
    <t>Dand Bandy</t>
  </si>
  <si>
    <t>34 23 43.8</t>
  </si>
  <si>
    <t>070 42 09.2</t>
  </si>
  <si>
    <t>Kandy</t>
  </si>
  <si>
    <t>Hj.Amir Jan.      Intake</t>
  </si>
  <si>
    <t>34 25 06.8</t>
  </si>
  <si>
    <t>070 36 00.3</t>
  </si>
  <si>
    <t>Qandaro</t>
  </si>
  <si>
    <t>Da Gushta Waloo . Intake</t>
  </si>
  <si>
    <t>34 25 19.1</t>
  </si>
  <si>
    <t>070 35 33.5</t>
  </si>
  <si>
    <t>Pirzo</t>
  </si>
  <si>
    <t>Mirzay.Amir.Kaly Intake</t>
  </si>
  <si>
    <t>34 24 43.9</t>
  </si>
  <si>
    <t>070 36 48.8</t>
  </si>
  <si>
    <t>Kuz Mirano Intake</t>
  </si>
  <si>
    <t>34 24 44.4</t>
  </si>
  <si>
    <t>070 36 43.0</t>
  </si>
  <si>
    <t>Sangar.  Sray</t>
  </si>
  <si>
    <t>Juma Md.Sediq  (Pachayano.Intake)</t>
  </si>
  <si>
    <t>34 24 41.7</t>
  </si>
  <si>
    <t>070 38 12.1</t>
  </si>
  <si>
    <t>Kaka Gano.Intake</t>
  </si>
  <si>
    <t>34 24 34.7</t>
  </si>
  <si>
    <t>070 38 10.7</t>
  </si>
  <si>
    <t>Md.Shah.Pacha.   House.(Bahram and Md.Kabir.FM)</t>
  </si>
  <si>
    <t>34 24 24.0</t>
  </si>
  <si>
    <t>070 38 36.6</t>
  </si>
  <si>
    <t>Deh Tahir</t>
  </si>
  <si>
    <t>Patang.Khan (FM)</t>
  </si>
  <si>
    <t>34 24 06.0</t>
  </si>
  <si>
    <t>070 37 10.7</t>
  </si>
  <si>
    <t>Deh.Gazi</t>
  </si>
  <si>
    <t>Digano.Kaky</t>
  </si>
  <si>
    <t>34 24 49.2</t>
  </si>
  <si>
    <t>070 33 37.6</t>
  </si>
  <si>
    <t>Digano.Kaky     (2nd.point)</t>
  </si>
  <si>
    <t>34 24 41.1</t>
  </si>
  <si>
    <t>070 33 32.0</t>
  </si>
  <si>
    <t>Zakhil</t>
  </si>
  <si>
    <t>Hakamano.Kaly</t>
  </si>
  <si>
    <t>34 24 06.2</t>
  </si>
  <si>
    <t>070 33 27.4</t>
  </si>
  <si>
    <t>Mast.Ali</t>
  </si>
  <si>
    <t>Jalaludin.Khan (FM)</t>
  </si>
  <si>
    <t>34 24 55.5</t>
  </si>
  <si>
    <t>070 34 16.8</t>
  </si>
  <si>
    <t>Kha khe   .Village</t>
  </si>
  <si>
    <t>Ghulam.Omar and Wakil (FM)</t>
  </si>
  <si>
    <t>34 26 01.7</t>
  </si>
  <si>
    <t>070 33 55.4</t>
  </si>
  <si>
    <t>Zar shwy</t>
  </si>
  <si>
    <t>Mirwais(Yasini)(FM)</t>
  </si>
  <si>
    <t>34 25 40.7</t>
  </si>
  <si>
    <t>070 34 35.0</t>
  </si>
  <si>
    <t>Behind of Md.Yunas.House</t>
  </si>
  <si>
    <t>34 25 37.5</t>
  </si>
  <si>
    <t>070 34 36.8</t>
  </si>
  <si>
    <t>Behind of Moulavy.Shir.Gull House</t>
  </si>
  <si>
    <t>34 25 43.0</t>
  </si>
  <si>
    <t>070 34 26.6</t>
  </si>
  <si>
    <t>Bar.Mast.Ali</t>
  </si>
  <si>
    <t>34 24 17.5</t>
  </si>
  <si>
    <t>070 33 51.9</t>
  </si>
  <si>
    <t>Bar.Now Abad (Land)</t>
  </si>
  <si>
    <t>34 26 21.1</t>
  </si>
  <si>
    <t>070 33 24.6</t>
  </si>
  <si>
    <t>R. wall</t>
  </si>
  <si>
    <t>MHP Survey Data  Of Khogani</t>
  </si>
  <si>
    <r>
      <t>Discharge of Water m</t>
    </r>
    <r>
      <rPr>
        <b/>
        <vertAlign val="superscript"/>
        <sz val="10"/>
        <color indexed="12"/>
        <rFont val="Arial"/>
        <family val="0"/>
      </rPr>
      <t>3</t>
    </r>
    <r>
      <rPr>
        <b/>
        <sz val="10"/>
        <color indexed="12"/>
        <rFont val="Arial"/>
        <family val="0"/>
      </rPr>
      <t xml:space="preserve"> </t>
    </r>
  </si>
  <si>
    <r>
      <t>Discharge of Water 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 xml:space="preserve"> </t>
    </r>
  </si>
  <si>
    <t>Achin</t>
  </si>
  <si>
    <t>Pekha</t>
  </si>
  <si>
    <t>Katar tot Geranda</t>
  </si>
  <si>
    <t>kander</t>
  </si>
  <si>
    <t>Yare lemase</t>
  </si>
  <si>
    <t>Yousuf Lamase</t>
  </si>
  <si>
    <t>Miran</t>
  </si>
  <si>
    <t>Batan</t>
  </si>
  <si>
    <t>Tangi kaly</t>
  </si>
  <si>
    <t>Kamki kaly</t>
  </si>
  <si>
    <t>Gurdi</t>
  </si>
  <si>
    <t>Mamand pekha</t>
  </si>
  <si>
    <t xml:space="preserve">Lora weyala Mahad </t>
  </si>
  <si>
    <t>Mamand</t>
  </si>
  <si>
    <t>Asad khil</t>
  </si>
  <si>
    <t>Makrana</t>
  </si>
  <si>
    <t>Bagh</t>
  </si>
  <si>
    <t>Bagh Nawey</t>
  </si>
  <si>
    <t>Akundzadgan</t>
  </si>
  <si>
    <t>Kharawa</t>
  </si>
  <si>
    <t>Landi</t>
  </si>
  <si>
    <t>Doni -Kandy</t>
  </si>
  <si>
    <t>Doni -Lagada</t>
  </si>
  <si>
    <t>70 42 32.7</t>
  </si>
  <si>
    <t>Sara kala</t>
  </si>
  <si>
    <t>Sondeq</t>
  </si>
  <si>
    <t>Bander</t>
  </si>
  <si>
    <t>Kushtel</t>
  </si>
  <si>
    <t>Pekhee Khewer</t>
  </si>
  <si>
    <t>Miadanek</t>
  </si>
  <si>
    <t>Deh serak</t>
  </si>
  <si>
    <t>Zal Mohammad</t>
  </si>
  <si>
    <t>Yousuf Kaly</t>
  </si>
  <si>
    <t>Dewana baba</t>
  </si>
  <si>
    <t>Kochain</t>
  </si>
  <si>
    <t>Lees Mohmad</t>
  </si>
  <si>
    <t>Merjan Weyaleh</t>
  </si>
  <si>
    <t>Chowetra</t>
  </si>
  <si>
    <t>zree Hada</t>
  </si>
  <si>
    <t>Kahi</t>
  </si>
  <si>
    <t>Roski</t>
  </si>
  <si>
    <t>Yaqoob zia</t>
  </si>
  <si>
    <t>Alikhil</t>
  </si>
  <si>
    <t>Zhee</t>
  </si>
  <si>
    <t>Kandaw</t>
  </si>
  <si>
    <t>Bhram khil</t>
  </si>
  <si>
    <t>Perokhel</t>
  </si>
  <si>
    <t>Ashkhil</t>
  </si>
  <si>
    <t>Khogakhil</t>
  </si>
  <si>
    <t>Pardeser</t>
  </si>
  <si>
    <t>khankhil</t>
  </si>
  <si>
    <t>34 04 07</t>
  </si>
  <si>
    <t>70 40 1.9</t>
  </si>
  <si>
    <t>34 04 13.9</t>
  </si>
  <si>
    <t>70 40 14.2</t>
  </si>
  <si>
    <t>34 01 51.7</t>
  </si>
  <si>
    <t>70 37 21.2</t>
  </si>
  <si>
    <t>34 02 21.7</t>
  </si>
  <si>
    <t>70 37 43.9</t>
  </si>
  <si>
    <t>34 02 48.6</t>
  </si>
  <si>
    <t>70 38 12.7</t>
  </si>
  <si>
    <t>34 05 03.4</t>
  </si>
  <si>
    <t>70 39 16</t>
  </si>
  <si>
    <t>34 05 07.1</t>
  </si>
  <si>
    <t>70 39 20.2</t>
  </si>
  <si>
    <t>34 05 08.7</t>
  </si>
  <si>
    <t>70 39 16.3</t>
  </si>
  <si>
    <t>34 05 45.6</t>
  </si>
  <si>
    <t>70 39 41.9</t>
  </si>
  <si>
    <t>34 06  23.3</t>
  </si>
  <si>
    <t>70 39 56.9</t>
  </si>
  <si>
    <t>34 04 26</t>
  </si>
  <si>
    <t>70 38 12.3</t>
  </si>
  <si>
    <t>34 03 40.8</t>
  </si>
  <si>
    <t>70 36 25</t>
  </si>
  <si>
    <t>34 03 39.4</t>
  </si>
  <si>
    <t>34 03 37.1</t>
  </si>
  <si>
    <t>70 36 21.1</t>
  </si>
  <si>
    <t>34 03 07.5</t>
  </si>
  <si>
    <t>70 35 08.9</t>
  </si>
  <si>
    <t>34 02 39.8</t>
  </si>
  <si>
    <t>70 34 44.7</t>
  </si>
  <si>
    <t>34 02 33.1</t>
  </si>
  <si>
    <t>70 34 41.9</t>
  </si>
  <si>
    <t xml:space="preserve">34 02 10 </t>
  </si>
  <si>
    <t>70 34 26.2</t>
  </si>
  <si>
    <t>34 03 10</t>
  </si>
  <si>
    <t>70 35 49.3</t>
  </si>
  <si>
    <t>34 03 35</t>
  </si>
  <si>
    <t>70 36 95</t>
  </si>
  <si>
    <t>34 03 40</t>
  </si>
  <si>
    <t>70 52</t>
  </si>
  <si>
    <t>34 03 51.5</t>
  </si>
  <si>
    <t>70 37 43.8</t>
  </si>
  <si>
    <t>34 07 07.1</t>
  </si>
  <si>
    <t>70 42 26.7</t>
  </si>
  <si>
    <t>34 06 47.8</t>
  </si>
  <si>
    <t>70 41 54.5</t>
  </si>
  <si>
    <t>34 01 56.6</t>
  </si>
  <si>
    <t>70 45 54.3</t>
  </si>
  <si>
    <t>34 05 53.5</t>
  </si>
  <si>
    <t>70 41 31.8</t>
  </si>
  <si>
    <t>34 06 03.7</t>
  </si>
  <si>
    <t>70 41 30.1</t>
  </si>
  <si>
    <t>34 06 04.3</t>
  </si>
  <si>
    <t>70 41 32.6</t>
  </si>
  <si>
    <t>34 06 28.3</t>
  </si>
  <si>
    <t>70 41 39.3</t>
  </si>
  <si>
    <t>34 00 54.4</t>
  </si>
  <si>
    <t>70 45 26</t>
  </si>
  <si>
    <t>34 07 36.1</t>
  </si>
  <si>
    <t>70 43 09.7</t>
  </si>
  <si>
    <t>34 04 26.7</t>
  </si>
  <si>
    <t>70 40 24.4</t>
  </si>
  <si>
    <t>34 04 34</t>
  </si>
  <si>
    <t>70 40 41.9</t>
  </si>
  <si>
    <t>34 05 09</t>
  </si>
  <si>
    <t>70 40 40</t>
  </si>
  <si>
    <t>34 05 52</t>
  </si>
  <si>
    <t>70 39 55</t>
  </si>
  <si>
    <t>34 08 16</t>
  </si>
  <si>
    <t>70 4146.4</t>
  </si>
  <si>
    <t>34 07 01</t>
  </si>
  <si>
    <t>70 40 32.8</t>
  </si>
  <si>
    <t>34 06 06.7</t>
  </si>
  <si>
    <t>70 45 13.8</t>
  </si>
  <si>
    <t>34 06 49.6</t>
  </si>
  <si>
    <t>70 45 35.5</t>
  </si>
  <si>
    <t>34 07 14.7</t>
  </si>
  <si>
    <t>70 45 49.7</t>
  </si>
  <si>
    <t>34 05 26</t>
  </si>
  <si>
    <t>70 45 12</t>
  </si>
  <si>
    <t>34 06 02</t>
  </si>
  <si>
    <t>70 45 15</t>
  </si>
  <si>
    <t xml:space="preserve">by RRD  </t>
  </si>
  <si>
    <t xml:space="preserve"> byGAA</t>
  </si>
  <si>
    <t>by GAA</t>
  </si>
  <si>
    <t>Teknaw</t>
  </si>
  <si>
    <t>Yar Mohammad Khan Kalay</t>
  </si>
  <si>
    <t>Shiekhan</t>
  </si>
  <si>
    <t>pekha</t>
  </si>
  <si>
    <t>34 01 2.01</t>
  </si>
  <si>
    <t>70 37 38</t>
  </si>
  <si>
    <t>34 02 38.6</t>
  </si>
  <si>
    <t>70 38 09.3</t>
  </si>
  <si>
    <t>34 01 45</t>
  </si>
  <si>
    <t>70 37 70</t>
  </si>
  <si>
    <t>by RRD</t>
  </si>
  <si>
    <t>Khangi Satgi</t>
  </si>
  <si>
    <t>34 02 08</t>
  </si>
  <si>
    <t>70 34 9.46</t>
  </si>
  <si>
    <t>NO Construction</t>
  </si>
  <si>
    <t>Privite Construction</t>
  </si>
  <si>
    <t xml:space="preserve"> byRRD(20kw)</t>
  </si>
  <si>
    <t>RRD(kw)</t>
  </si>
  <si>
    <t>MHP Survey Data  Of Achin</t>
  </si>
  <si>
    <t>MHP Survey Data  Of Pchir&amp;Agam</t>
  </si>
  <si>
    <t>Pachir&amp;Agam</t>
  </si>
  <si>
    <t>Pchir</t>
  </si>
  <si>
    <t>Tangi</t>
  </si>
  <si>
    <t>34 06 38</t>
  </si>
  <si>
    <t>70 17 40</t>
  </si>
  <si>
    <t>Lande Seber</t>
  </si>
  <si>
    <t>Pass kaly</t>
  </si>
  <si>
    <t>34 08 46.9</t>
  </si>
  <si>
    <t>70 16 43.2</t>
  </si>
  <si>
    <t>Zoor Kaly</t>
  </si>
  <si>
    <t>34 12 59</t>
  </si>
  <si>
    <t>70 18 00</t>
  </si>
  <si>
    <t xml:space="preserve">Pass Saber </t>
  </si>
  <si>
    <t>Sheerulah</t>
  </si>
  <si>
    <t>34 12 12</t>
  </si>
  <si>
    <t>70 16 54.7</t>
  </si>
  <si>
    <t>Zamer Khil</t>
  </si>
  <si>
    <t>Ghundy</t>
  </si>
  <si>
    <t>34 12 12.7</t>
  </si>
  <si>
    <t>70 17 14.1</t>
  </si>
  <si>
    <t>Katakhil</t>
  </si>
  <si>
    <t>34 12 34.3</t>
  </si>
  <si>
    <t>70 17 21.7</t>
  </si>
  <si>
    <t xml:space="preserve">Landa Khil </t>
  </si>
  <si>
    <t>Landa Khil</t>
  </si>
  <si>
    <t>34 11 57</t>
  </si>
  <si>
    <t>70 16 15.8</t>
  </si>
  <si>
    <t>Close to district</t>
  </si>
  <si>
    <t>Zamar khil</t>
  </si>
  <si>
    <t>34 11 41.2</t>
  </si>
  <si>
    <t>70 16 35</t>
  </si>
  <si>
    <t>Bara Murgy</t>
  </si>
  <si>
    <t>34 10 52</t>
  </si>
  <si>
    <t>70 15 42</t>
  </si>
  <si>
    <t>34 11 51.7</t>
  </si>
  <si>
    <t>70 16 43</t>
  </si>
  <si>
    <t>Khujea Gan</t>
  </si>
  <si>
    <t>70 17 42</t>
  </si>
  <si>
    <t>34 13 32</t>
  </si>
  <si>
    <t>Suliman khil</t>
  </si>
  <si>
    <t>34 04 54.4</t>
  </si>
  <si>
    <t>70 14 04.1</t>
  </si>
  <si>
    <t>Merkhany</t>
  </si>
  <si>
    <t>Alef khil</t>
  </si>
  <si>
    <t>34 05 31.2</t>
  </si>
  <si>
    <t>70 14 28.1</t>
  </si>
  <si>
    <t>Gere khil</t>
  </si>
  <si>
    <t>Khan kaly</t>
  </si>
  <si>
    <t>34 09 09.2</t>
  </si>
  <si>
    <t>70 14 28.4</t>
  </si>
  <si>
    <t>Naryan</t>
  </si>
  <si>
    <t>70 14 31.9</t>
  </si>
  <si>
    <t xml:space="preserve">34 09 40.2 </t>
  </si>
  <si>
    <t>Ghane Khil</t>
  </si>
  <si>
    <t>29 Weyaleh</t>
  </si>
  <si>
    <t>Fiazulah Klay</t>
  </si>
  <si>
    <t>34 12 29.2</t>
  </si>
  <si>
    <t>70 51 26.4</t>
  </si>
  <si>
    <t>Md Aziz Kaly</t>
  </si>
  <si>
    <t>34 12 03</t>
  </si>
  <si>
    <t>70 51 31</t>
  </si>
  <si>
    <t>27 Weyaleh</t>
  </si>
  <si>
    <t>Daga Ghulam</t>
  </si>
  <si>
    <t>34 12 38.9</t>
  </si>
  <si>
    <t>70 49 12</t>
  </si>
  <si>
    <t>Daga Zernbe</t>
  </si>
  <si>
    <t xml:space="preserve">34 12 45 </t>
  </si>
  <si>
    <t>70 49 16</t>
  </si>
  <si>
    <t>Daga</t>
  </si>
  <si>
    <t>34 12 50</t>
  </si>
  <si>
    <t>70 49 22</t>
  </si>
  <si>
    <t>Zabet khan</t>
  </si>
  <si>
    <t>34 12 55</t>
  </si>
  <si>
    <t>70 49 29</t>
  </si>
  <si>
    <t>Noorzada</t>
  </si>
  <si>
    <t xml:space="preserve">34 13 05 </t>
  </si>
  <si>
    <t>70 49 39</t>
  </si>
  <si>
    <t>Haayat khan</t>
  </si>
  <si>
    <t>34 13 13</t>
  </si>
  <si>
    <t>70 49 47</t>
  </si>
  <si>
    <t>Haje Kareem</t>
  </si>
  <si>
    <t>34 13 23</t>
  </si>
  <si>
    <t>70 49 54</t>
  </si>
  <si>
    <t>Bazwan</t>
  </si>
  <si>
    <t>34 13 30</t>
  </si>
  <si>
    <t>70 49 59</t>
  </si>
  <si>
    <t>Village</t>
  </si>
  <si>
    <t>Dur Baba</t>
  </si>
  <si>
    <t>Shulgara</t>
  </si>
  <si>
    <t>Done by NSP no need more work</t>
  </si>
  <si>
    <t>34 04 39</t>
  </si>
  <si>
    <t>70 54 56</t>
  </si>
  <si>
    <t>34 04 45.9</t>
  </si>
  <si>
    <t>70 55 01.2</t>
  </si>
  <si>
    <t>Rezghaze</t>
  </si>
  <si>
    <t>34 14 04</t>
  </si>
  <si>
    <t>70 50 20</t>
  </si>
  <si>
    <t>Jiopawall</t>
  </si>
  <si>
    <t>34 13 35.9</t>
  </si>
  <si>
    <t>70 47 07.3</t>
  </si>
  <si>
    <t>25 Weyaleh</t>
  </si>
  <si>
    <t>Tahseeldar</t>
  </si>
  <si>
    <t xml:space="preserve">34 13 55 </t>
  </si>
  <si>
    <t>70 47 08.9</t>
  </si>
  <si>
    <t>Fazel wahed</t>
  </si>
  <si>
    <t>34 14 01.9</t>
  </si>
  <si>
    <t>70 47 15.5</t>
  </si>
  <si>
    <t>26 Weyaleh</t>
  </si>
  <si>
    <t>Hospital</t>
  </si>
  <si>
    <t>70 45 31</t>
  </si>
  <si>
    <t>34 13 19.7</t>
  </si>
  <si>
    <t>Fuel pump</t>
  </si>
  <si>
    <t>70 48 29.7</t>
  </si>
  <si>
    <t>Lawang Haje</t>
  </si>
  <si>
    <t>34 13 44</t>
  </si>
  <si>
    <t>70 48 27</t>
  </si>
  <si>
    <t>28 Weyaleh</t>
  </si>
  <si>
    <t>Jalal</t>
  </si>
  <si>
    <t>34 12 44.9</t>
  </si>
  <si>
    <t>70 50 51</t>
  </si>
  <si>
    <t>Naseer</t>
  </si>
  <si>
    <t>34 12 37.6</t>
  </si>
  <si>
    <t>70 50 48.9</t>
  </si>
  <si>
    <t>Shapoor</t>
  </si>
  <si>
    <t>34 12 27.4</t>
  </si>
  <si>
    <t>70 50 45.7</t>
  </si>
  <si>
    <t>Farooq</t>
  </si>
  <si>
    <t>34 12 14.4</t>
  </si>
  <si>
    <t>34 13 08.4</t>
  </si>
  <si>
    <t xml:space="preserve">70 50 39.4 </t>
  </si>
  <si>
    <t>70 47 39.2</t>
  </si>
  <si>
    <t>Bache Abdul</t>
  </si>
  <si>
    <t>Bache Qumendan</t>
  </si>
  <si>
    <t>34 13 37</t>
  </si>
  <si>
    <t>70 47 42</t>
  </si>
  <si>
    <t>Bache fiazula</t>
  </si>
  <si>
    <t>34 13 47</t>
  </si>
  <si>
    <t>70 47 50</t>
  </si>
  <si>
    <t>MHP Survey Data  Of Ghane khil</t>
  </si>
  <si>
    <t>MHP Survey Data  Of Hesarek</t>
  </si>
  <si>
    <t>Hesarek</t>
  </si>
  <si>
    <t>Jiokan</t>
  </si>
  <si>
    <t>Naseer Zhernada</t>
  </si>
  <si>
    <t>34 14 12.2</t>
  </si>
  <si>
    <t>69 53 06.8</t>
  </si>
  <si>
    <t>34 14 05.7</t>
  </si>
  <si>
    <t>59 53 17.5</t>
  </si>
  <si>
    <t>Done by  NSP</t>
  </si>
  <si>
    <t>Lajeger</t>
  </si>
  <si>
    <t>34 15 00</t>
  </si>
  <si>
    <t>69 50 09</t>
  </si>
  <si>
    <t>Percheena</t>
  </si>
  <si>
    <t>34 18 40</t>
  </si>
  <si>
    <t>69 51 22.5</t>
  </si>
  <si>
    <t>Sarendo</t>
  </si>
  <si>
    <t>Sultan Mod</t>
  </si>
  <si>
    <t>34 19 09.2</t>
  </si>
  <si>
    <t>69 52 20.8</t>
  </si>
  <si>
    <t>Kasy</t>
  </si>
  <si>
    <t>Salam</t>
  </si>
  <si>
    <t>34 18 56.1</t>
  </si>
  <si>
    <t>69 52 28.1</t>
  </si>
  <si>
    <t>Shabak</t>
  </si>
  <si>
    <t>34 17 17.5</t>
  </si>
  <si>
    <t>69 48 34.9</t>
  </si>
  <si>
    <t>h</t>
  </si>
  <si>
    <t>Trely</t>
  </si>
  <si>
    <t>Kolala</t>
  </si>
  <si>
    <t>34 21 56.7</t>
  </si>
  <si>
    <t>69 54 47.5</t>
  </si>
  <si>
    <t>Shabak 2nd</t>
  </si>
  <si>
    <t>Ragha</t>
  </si>
  <si>
    <t>Bustan</t>
  </si>
  <si>
    <t>34 18 03.8</t>
  </si>
  <si>
    <t>69 48 30.7</t>
  </si>
  <si>
    <t>Langerhil</t>
  </si>
  <si>
    <t>Haje Dawood</t>
  </si>
  <si>
    <t>34 18 09</t>
  </si>
  <si>
    <t>69 48 06</t>
  </si>
  <si>
    <t>Paimdakhil</t>
  </si>
  <si>
    <t>Halim khil</t>
  </si>
  <si>
    <t>34 18 26</t>
  </si>
  <si>
    <t>69 46 56.6</t>
  </si>
  <si>
    <t>Karkacha</t>
  </si>
  <si>
    <t>Alam Kas</t>
  </si>
  <si>
    <t>34 20 19</t>
  </si>
  <si>
    <t>69 45 11.9</t>
  </si>
  <si>
    <t>Yaghi band</t>
  </si>
  <si>
    <t>34 20 56.3</t>
  </si>
  <si>
    <t>69 44 29.9</t>
  </si>
  <si>
    <t>Housingane</t>
  </si>
  <si>
    <t>Khug Dara</t>
  </si>
  <si>
    <t>34 18 04</t>
  </si>
  <si>
    <t>69 61 40</t>
  </si>
  <si>
    <t>Budi Naw</t>
  </si>
  <si>
    <t>34 18 08</t>
  </si>
  <si>
    <t>69 41 12</t>
  </si>
  <si>
    <t>Nanakhil</t>
  </si>
  <si>
    <t>34 17 48.9</t>
  </si>
  <si>
    <t>69 40 02.4</t>
  </si>
  <si>
    <t>Lahor khil</t>
  </si>
  <si>
    <t>34 17 25</t>
  </si>
  <si>
    <t>69 39 05.6</t>
  </si>
  <si>
    <t>Gulab khil</t>
  </si>
  <si>
    <t>34 17 08</t>
  </si>
  <si>
    <t>69 38 27</t>
  </si>
  <si>
    <t>Abas Khil</t>
  </si>
  <si>
    <t>34 16 38.7</t>
  </si>
  <si>
    <t>69 37 21.7</t>
  </si>
  <si>
    <t>Jamal khil</t>
  </si>
  <si>
    <t>34 16 27.4</t>
  </si>
  <si>
    <t>69 36 45.1</t>
  </si>
  <si>
    <t>Pader khil</t>
  </si>
  <si>
    <t>34 16 12.9</t>
  </si>
  <si>
    <t>69 36 20.5</t>
  </si>
  <si>
    <t>34 16 19.7</t>
  </si>
  <si>
    <t>69 36 24.4</t>
  </si>
  <si>
    <t>Zareef khil</t>
  </si>
  <si>
    <t>34 18 29.97</t>
  </si>
  <si>
    <t>69 45 41.69</t>
  </si>
  <si>
    <t>private Construction 10 kw</t>
  </si>
  <si>
    <t>privet Cons 7.5 kw</t>
  </si>
  <si>
    <t>Private Construction 10 kw</t>
  </si>
  <si>
    <t>privet Cons15 kw</t>
  </si>
  <si>
    <t>privet Const 12kw</t>
  </si>
  <si>
    <t>NSP</t>
  </si>
  <si>
    <t>Private Construction 12kw</t>
  </si>
  <si>
    <t>privet  const 7 kw</t>
  </si>
  <si>
    <t>privet 12 kw</t>
  </si>
  <si>
    <t>MHP Survey Data  Of Lalpora</t>
  </si>
  <si>
    <t>Lalpora</t>
  </si>
  <si>
    <t>Lowy Bagh</t>
  </si>
  <si>
    <t>34 14 32.6</t>
  </si>
  <si>
    <t>71 02 29.8</t>
  </si>
  <si>
    <t>Peraba</t>
  </si>
  <si>
    <t>34 15 02.5</t>
  </si>
  <si>
    <t>71 01 09</t>
  </si>
  <si>
    <t>Shakhuja</t>
  </si>
  <si>
    <t>34 14 54.2</t>
  </si>
  <si>
    <t>71 01 35.1</t>
  </si>
  <si>
    <t>Cheknawer</t>
  </si>
  <si>
    <t>Semese</t>
  </si>
  <si>
    <t>34 16 02.3</t>
  </si>
  <si>
    <t>70 54 44.4</t>
  </si>
  <si>
    <t>MHP Survey Data  Of Kuzkoner</t>
  </si>
  <si>
    <t>Kuzkoner</t>
  </si>
  <si>
    <t>Abdulkhil</t>
  </si>
  <si>
    <t>Barkaly</t>
  </si>
  <si>
    <t>34 30 48.7</t>
  </si>
  <si>
    <t>70 33 55.8</t>
  </si>
  <si>
    <t>Shega</t>
  </si>
  <si>
    <t>Jar</t>
  </si>
  <si>
    <t>34 32 35</t>
  </si>
  <si>
    <t>70 33 58.6</t>
  </si>
  <si>
    <t>34 32 43.5</t>
  </si>
  <si>
    <t>70 34 03.5</t>
  </si>
  <si>
    <t>Qalagi</t>
  </si>
  <si>
    <t>34 33 15.6</t>
  </si>
  <si>
    <t>70 34 25.4</t>
  </si>
  <si>
    <t>Khewa</t>
  </si>
  <si>
    <t>Nowjio</t>
  </si>
  <si>
    <t>34 33 31</t>
  </si>
  <si>
    <t>70 34 47.3</t>
  </si>
  <si>
    <t>Lamatek</t>
  </si>
  <si>
    <t>34 34 54.3</t>
  </si>
  <si>
    <t>70 36 24.3</t>
  </si>
  <si>
    <t>Bache Qala</t>
  </si>
  <si>
    <t>34 35 09.6</t>
  </si>
  <si>
    <t>70 36 52.3</t>
  </si>
  <si>
    <t>BacheQala Mia Gul</t>
  </si>
  <si>
    <t>34 35 01.1</t>
  </si>
  <si>
    <t>70 37 17.1</t>
  </si>
  <si>
    <t>Slampoor</t>
  </si>
  <si>
    <t>Wresek kakly</t>
  </si>
  <si>
    <t>34 35 19.3</t>
  </si>
  <si>
    <t>70 37 28.1</t>
  </si>
  <si>
    <t>Bar Slampor</t>
  </si>
  <si>
    <t>Pam jan klay</t>
  </si>
  <si>
    <t>34 35 16.1</t>
  </si>
  <si>
    <t>70 38 11</t>
  </si>
  <si>
    <t>Qalatek</t>
  </si>
  <si>
    <t>Jehan geer</t>
  </si>
  <si>
    <t>34 34 27.9</t>
  </si>
  <si>
    <t>70 34 20.5</t>
  </si>
  <si>
    <t>Zabet  Asad</t>
  </si>
  <si>
    <t>34 34 26.8</t>
  </si>
  <si>
    <t>70 34 17.5</t>
  </si>
  <si>
    <t>Kandi</t>
  </si>
  <si>
    <t>Zor Kaly Oreakhil</t>
  </si>
  <si>
    <t>34 34 54.5</t>
  </si>
  <si>
    <t xml:space="preserve">70 34 04.3 </t>
  </si>
  <si>
    <t>Khanemulla perchaw</t>
  </si>
  <si>
    <t>34 34 11.2</t>
  </si>
  <si>
    <t>70 33 37</t>
  </si>
  <si>
    <t>Kuz Kashkkot</t>
  </si>
  <si>
    <t>Mahmadeen FM</t>
  </si>
  <si>
    <t>34 34 57.3</t>
  </si>
  <si>
    <t>70 40 34.4</t>
  </si>
  <si>
    <t>2kw canal cleaning</t>
  </si>
  <si>
    <t>House bagh</t>
  </si>
  <si>
    <t>Mohmad jan khan</t>
  </si>
  <si>
    <t>34 34 40.4</t>
  </si>
  <si>
    <t>70 40 06.9</t>
  </si>
  <si>
    <t>34 34 35.8</t>
  </si>
  <si>
    <t>70 39 53.2</t>
  </si>
  <si>
    <t>Koty</t>
  </si>
  <si>
    <t>Raz Mohmad</t>
  </si>
  <si>
    <t>34 30 35.4</t>
  </si>
  <si>
    <t>70 35 04.7</t>
  </si>
  <si>
    <t>Bar Kashkoot</t>
  </si>
  <si>
    <t>Akhunzadjan</t>
  </si>
  <si>
    <t>34 35 06.4</t>
  </si>
  <si>
    <t>70 42 33.3</t>
  </si>
  <si>
    <t>Feda Mohamad</t>
  </si>
  <si>
    <t>34 35 05.3</t>
  </si>
  <si>
    <t>70 42 30.6</t>
  </si>
  <si>
    <t>Bazano klay</t>
  </si>
  <si>
    <t>34 35 41.3</t>
  </si>
  <si>
    <t>70 43 11.3</t>
  </si>
  <si>
    <t>Privet Const 15kw</t>
  </si>
  <si>
    <t>Privet Const 12kw</t>
  </si>
  <si>
    <t>MHP Survey Data  Of Gushta</t>
  </si>
  <si>
    <t>Gushta</t>
  </si>
  <si>
    <t>Kheeyze</t>
  </si>
  <si>
    <t>34 19 33.2</t>
  </si>
  <si>
    <t>70 49 22.2</t>
  </si>
  <si>
    <t>Meer Qala</t>
  </si>
  <si>
    <t>34 20 28.2</t>
  </si>
  <si>
    <t>70 47 27.6</t>
  </si>
  <si>
    <t>Bra Beela</t>
  </si>
  <si>
    <t>Pachayan</t>
  </si>
  <si>
    <t>34 20 46.5</t>
  </si>
  <si>
    <t>70 44 11.4</t>
  </si>
  <si>
    <t>Mir Pacha</t>
  </si>
  <si>
    <t>34 20 45.2</t>
  </si>
  <si>
    <t>70 44 42</t>
  </si>
  <si>
    <t>Ser Band</t>
  </si>
  <si>
    <t>Dowhem perchaw</t>
  </si>
  <si>
    <t>34 22 10</t>
  </si>
  <si>
    <t>70 44 19.6</t>
  </si>
  <si>
    <t>Haje Sultan</t>
  </si>
  <si>
    <t>34 21 41.9</t>
  </si>
  <si>
    <t>70 45 14.2</t>
  </si>
  <si>
    <t>Haje Nabe</t>
  </si>
  <si>
    <t>34 21 44.4</t>
  </si>
  <si>
    <t>70 45 40.6</t>
  </si>
  <si>
    <t>Ser Band Ata</t>
  </si>
  <si>
    <t>Wazeer khan</t>
  </si>
  <si>
    <t>34 21 06.6</t>
  </si>
  <si>
    <t>70 46 34.1</t>
  </si>
  <si>
    <t>Anar Bagh</t>
  </si>
  <si>
    <t>34 21 29.1</t>
  </si>
  <si>
    <t>70 46 25</t>
  </si>
  <si>
    <t>MHP Survey Data  Of Darenoor</t>
  </si>
  <si>
    <t>Darenoor</t>
  </si>
  <si>
    <t>Dodrek</t>
  </si>
  <si>
    <t>Safer Qala</t>
  </si>
  <si>
    <t>Wayegul</t>
  </si>
  <si>
    <t>Kharek tange 1</t>
  </si>
  <si>
    <t>34 44 06.1</t>
  </si>
  <si>
    <t>70 32 54.3</t>
  </si>
  <si>
    <t>kharek tange 2</t>
  </si>
  <si>
    <t>34 43 59.1</t>
  </si>
  <si>
    <t>70 32 55.1</t>
  </si>
  <si>
    <t>34 43 57</t>
  </si>
  <si>
    <t>70 32 59.1</t>
  </si>
  <si>
    <t>Privet Const 7kw</t>
  </si>
  <si>
    <t>Dodarek</t>
  </si>
  <si>
    <t>34 42 20.7</t>
  </si>
  <si>
    <t>70 33 44.7</t>
  </si>
  <si>
    <t xml:space="preserve">DAI </t>
  </si>
  <si>
    <t>Qala Shahe</t>
  </si>
  <si>
    <t>34 39 41.1</t>
  </si>
  <si>
    <t>70 35 26.7</t>
  </si>
  <si>
    <t>CNAT</t>
  </si>
  <si>
    <t>Utran</t>
  </si>
  <si>
    <t>Jianja poor</t>
  </si>
  <si>
    <t>Mirza Kaly</t>
  </si>
  <si>
    <t>34 43 37.56</t>
  </si>
  <si>
    <t>70 38 16.79</t>
  </si>
  <si>
    <t>Suten</t>
  </si>
  <si>
    <t>Narsheen</t>
  </si>
  <si>
    <t>34 42 31.95</t>
  </si>
  <si>
    <t>70 37 30.97</t>
  </si>
  <si>
    <t>Bumbakoot</t>
  </si>
  <si>
    <t>M Yousef kaly</t>
  </si>
  <si>
    <t>34 42 01.2</t>
  </si>
  <si>
    <t>70 36 32</t>
  </si>
  <si>
    <t>PRT</t>
  </si>
  <si>
    <t>M Yousef kaly 2</t>
  </si>
  <si>
    <t>34 41 58.68</t>
  </si>
  <si>
    <t>70 36 43.23</t>
  </si>
  <si>
    <t>Mechgunddol</t>
  </si>
  <si>
    <t>34 43 31.7</t>
  </si>
  <si>
    <t>70 36 44</t>
  </si>
  <si>
    <t>34 43 25.8</t>
  </si>
  <si>
    <t>70 36 51.2</t>
  </si>
  <si>
    <t>Chewal</t>
  </si>
  <si>
    <t>Noohassen</t>
  </si>
  <si>
    <t>privet Const 10kw</t>
  </si>
  <si>
    <t>Kandek</t>
  </si>
  <si>
    <t>Koz Kandek</t>
  </si>
  <si>
    <t>34 44 00.4</t>
  </si>
  <si>
    <t>70 36 33.1</t>
  </si>
  <si>
    <t>Bar kandek .Mobeen</t>
  </si>
  <si>
    <t>34 44 35.9</t>
  </si>
  <si>
    <t>70 36 42.5</t>
  </si>
  <si>
    <t>Sheemul</t>
  </si>
  <si>
    <t>Peer Mohamad</t>
  </si>
  <si>
    <t>34 45 12.7</t>
  </si>
  <si>
    <t>70 36 49.7</t>
  </si>
  <si>
    <t>Pass shemul</t>
  </si>
  <si>
    <t>34 45 11.7</t>
  </si>
  <si>
    <t>70 36 47.8</t>
  </si>
  <si>
    <t>Muskeen</t>
  </si>
  <si>
    <t>34 43 10.6</t>
  </si>
  <si>
    <t>70 36 44.9</t>
  </si>
  <si>
    <t>Privet const 3</t>
  </si>
  <si>
    <t>Ser galek</t>
  </si>
  <si>
    <t>Gulabsha</t>
  </si>
  <si>
    <t>34 43 01.8</t>
  </si>
  <si>
    <t>70 36 49.1</t>
  </si>
  <si>
    <t xml:space="preserve">15 25 </t>
  </si>
  <si>
    <t>privet Const 5kw</t>
  </si>
  <si>
    <t>Nanglara Samad</t>
  </si>
  <si>
    <t>34 33 39.4</t>
  </si>
  <si>
    <t>70 35 27.8</t>
  </si>
  <si>
    <t>Peraw</t>
  </si>
  <si>
    <t>34 21 04</t>
  </si>
  <si>
    <t>70 46 44</t>
  </si>
  <si>
    <t>Khayestameer</t>
  </si>
  <si>
    <t>34 21 25.3</t>
  </si>
  <si>
    <t>70 46 47.5</t>
  </si>
  <si>
    <t>Peraw .School</t>
  </si>
  <si>
    <t>34 21 07.2</t>
  </si>
  <si>
    <t>70 46 55.8</t>
  </si>
  <si>
    <r>
      <t>Electric.  Work</t>
    </r>
    <r>
      <rPr>
        <sz val="8"/>
        <rFont val="Arial"/>
        <family val="0"/>
      </rPr>
      <t xml:space="preserve"> (Cable,Box ,Switch,etc)</t>
    </r>
  </si>
  <si>
    <t>Momandara</t>
  </si>
  <si>
    <t>Pass.    Basawol</t>
  </si>
  <si>
    <t>Sultan Khil</t>
  </si>
  <si>
    <t>34 15 19.6</t>
  </si>
  <si>
    <t>070 51 24.4</t>
  </si>
  <si>
    <t>Kar  Khil</t>
  </si>
  <si>
    <t>34 15 29.7</t>
  </si>
  <si>
    <t>070 51 28.3</t>
  </si>
  <si>
    <t>Landy.    Basawol</t>
  </si>
  <si>
    <t>Haji.Choora.Gull</t>
  </si>
  <si>
    <t>34 14 59.9</t>
  </si>
  <si>
    <t>070 51 41.6</t>
  </si>
  <si>
    <t>Ziart.Kaly</t>
  </si>
  <si>
    <t>34 15 08.7</t>
  </si>
  <si>
    <t>070 51 45.1</t>
  </si>
  <si>
    <t>Landy.Kaly</t>
  </si>
  <si>
    <t>34 15 24.7</t>
  </si>
  <si>
    <t>070 51 54.9</t>
  </si>
  <si>
    <t>Ambar Khana</t>
  </si>
  <si>
    <t>Akhund Zadgan</t>
  </si>
  <si>
    <t>34 16 36.2</t>
  </si>
  <si>
    <t>070 48 54.2</t>
  </si>
  <si>
    <t>Landy Basawal</t>
  </si>
  <si>
    <t>Sultankhil 2</t>
  </si>
  <si>
    <t>Cable</t>
  </si>
  <si>
    <t>Deh.Bala</t>
  </si>
  <si>
    <t>GurGury</t>
  </si>
  <si>
    <t>Ostakaran</t>
  </si>
  <si>
    <t>34 06 03.1</t>
  </si>
  <si>
    <t>70 24 13.1</t>
  </si>
  <si>
    <t>Dukancha chenar zranda</t>
  </si>
  <si>
    <t>34 06 27.1</t>
  </si>
  <si>
    <t>70 23 51.5</t>
  </si>
  <si>
    <t>Shaby</t>
  </si>
  <si>
    <t xml:space="preserve">Ghundy </t>
  </si>
  <si>
    <t>36 06 204.0</t>
  </si>
  <si>
    <t>70 23 07.0</t>
  </si>
  <si>
    <t>Lovy.Papin</t>
  </si>
  <si>
    <t>Koz kalay</t>
  </si>
  <si>
    <t>34 07 14.6</t>
  </si>
  <si>
    <t>070 24 48.4</t>
  </si>
  <si>
    <t>Bar kalay</t>
  </si>
  <si>
    <t>34 07 07.0</t>
  </si>
  <si>
    <t>070 24 39.9</t>
  </si>
  <si>
    <t xml:space="preserve">  Builded by:UNHCR(Need rehabilitation)</t>
  </si>
  <si>
    <t>Bar Yaghi band</t>
  </si>
  <si>
    <t>34 09 54.6</t>
  </si>
  <si>
    <t>070 27 12.2</t>
  </si>
  <si>
    <t>Haji Ab Ahmad Kalai</t>
  </si>
  <si>
    <t>34 10 15.7</t>
  </si>
  <si>
    <t>070 27 44.5</t>
  </si>
  <si>
    <t>Afsar khan</t>
  </si>
  <si>
    <t>34 10 22.7</t>
  </si>
  <si>
    <t>70 27 49.7</t>
  </si>
  <si>
    <t>Koz Yaghi band</t>
  </si>
  <si>
    <t>34 10 29.5</t>
  </si>
  <si>
    <t>70 27 53.3</t>
  </si>
  <si>
    <t>NSP/MRRD</t>
  </si>
  <si>
    <t>Mariz</t>
  </si>
  <si>
    <t>Khanano kalay</t>
  </si>
  <si>
    <t>34 08 51.8</t>
  </si>
  <si>
    <t>70 26 16.8</t>
  </si>
  <si>
    <t>Dand khanan</t>
  </si>
  <si>
    <t>34 09 8.11</t>
  </si>
  <si>
    <t>70 26 25.52</t>
  </si>
  <si>
    <t>Charwazay</t>
  </si>
  <si>
    <t>34 09 16.3</t>
  </si>
  <si>
    <t>70 25 45.6</t>
  </si>
  <si>
    <t>Omardin zmaka(for kham kalay)</t>
  </si>
  <si>
    <t>34 09 16.0</t>
  </si>
  <si>
    <t>70 25 47.8</t>
  </si>
  <si>
    <t>Miajee    Baba</t>
  </si>
  <si>
    <t>Said.Kareem Khan (MHP)</t>
  </si>
  <si>
    <t>34 08 26.7</t>
  </si>
  <si>
    <t>70 25 53.6</t>
  </si>
  <si>
    <t>AREA/UNHCR</t>
  </si>
  <si>
    <t>Gajna</t>
  </si>
  <si>
    <t>Said Hakim kalay</t>
  </si>
  <si>
    <t>34 07 47.7</t>
  </si>
  <si>
    <t>70 26 02.3</t>
  </si>
  <si>
    <t>Atawllah kalay</t>
  </si>
  <si>
    <t>Shpola</t>
  </si>
  <si>
    <t>Baba kalay</t>
  </si>
  <si>
    <t>34 11 08.4</t>
  </si>
  <si>
    <t>70 28 17.7</t>
  </si>
  <si>
    <t>Malak Maruf kalay</t>
  </si>
  <si>
    <t>Akakhill</t>
  </si>
  <si>
    <t>Bazar</t>
  </si>
  <si>
    <t>34 10 59.8</t>
  </si>
  <si>
    <t>70 28 19.4</t>
  </si>
  <si>
    <t>Sra Miran</t>
  </si>
  <si>
    <t>34 10 55.7</t>
  </si>
  <si>
    <t>70 28 13.5</t>
  </si>
  <si>
    <t>Oghaz</t>
  </si>
  <si>
    <t>Mamand lamasi(Gharkhaly and Dawlat khill)</t>
  </si>
  <si>
    <t>34 04 00.4</t>
  </si>
  <si>
    <t>70 28 29.1</t>
  </si>
  <si>
    <t>Jawdara</t>
  </si>
  <si>
    <t>34 04 19.3</t>
  </si>
  <si>
    <t>70 28 30.9</t>
  </si>
  <si>
    <t>Tangay</t>
  </si>
  <si>
    <t>Garkhaly</t>
  </si>
  <si>
    <t>Murchakhill zranda</t>
  </si>
  <si>
    <t>34 05 27.4</t>
  </si>
  <si>
    <t>70 27 58.3</t>
  </si>
  <si>
    <t>Naray Waba</t>
  </si>
  <si>
    <t>Waba khwar</t>
  </si>
  <si>
    <t>34 10 37.6</t>
  </si>
  <si>
    <t>70 26 13.5</t>
  </si>
  <si>
    <t>Badarkhill(Haji Gull R)</t>
  </si>
  <si>
    <t>34 11 38.1</t>
  </si>
  <si>
    <t>70 26 20.5</t>
  </si>
  <si>
    <t>Badarkhil</t>
  </si>
  <si>
    <t>34 11 39.4</t>
  </si>
  <si>
    <t>70 26 29.1</t>
  </si>
  <si>
    <t>34 15 23</t>
  </si>
  <si>
    <t>070 51 24.75</t>
  </si>
  <si>
    <t>MHP Survey Behssod District</t>
  </si>
  <si>
    <t xml:space="preserve"> cable (m)</t>
  </si>
  <si>
    <t>Item</t>
  </si>
  <si>
    <t>Lenth m</t>
  </si>
  <si>
    <t>Wide</t>
  </si>
  <si>
    <t>Hieght</t>
  </si>
  <si>
    <t>Wide  (m)</t>
  </si>
  <si>
    <t>Behsood</t>
  </si>
  <si>
    <t>10 Weyaleh</t>
  </si>
  <si>
    <t>Naghloo.Naser kaly</t>
  </si>
  <si>
    <t>34 24 01.1</t>
  </si>
  <si>
    <t>70 29 18.1</t>
  </si>
  <si>
    <t>Malek Kabeer</t>
  </si>
  <si>
    <t>34 23 33.3</t>
  </si>
  <si>
    <t>70 28 38.9</t>
  </si>
  <si>
    <t>11 Weyaleh</t>
  </si>
  <si>
    <t>Hada</t>
  </si>
  <si>
    <t>34 22 46</t>
  </si>
  <si>
    <t>70 30 00</t>
  </si>
  <si>
    <t>NSP/MRRD  40kw</t>
  </si>
  <si>
    <t>Haje Shareef</t>
  </si>
  <si>
    <t>34 22 54</t>
  </si>
  <si>
    <t>70 00 01</t>
  </si>
  <si>
    <t>12 Weyaleh</t>
  </si>
  <si>
    <t>Alef deen</t>
  </si>
  <si>
    <t>34 22 08</t>
  </si>
  <si>
    <t>70 30 57</t>
  </si>
  <si>
    <t>Mohmad Omer khan Kor</t>
  </si>
  <si>
    <t>34 21 59.6</t>
  </si>
  <si>
    <t>70 31 16.5</t>
  </si>
  <si>
    <t xml:space="preserve">Kareez Kabeer </t>
  </si>
  <si>
    <t>Ansewarulah</t>
  </si>
  <si>
    <t>34 22 40.8</t>
  </si>
  <si>
    <t>70 31 49.1</t>
  </si>
  <si>
    <t>Date 8/08/09</t>
  </si>
  <si>
    <t>cable (m)</t>
  </si>
  <si>
    <t>Neher Shahi 2</t>
  </si>
  <si>
    <t>Mula Wase</t>
  </si>
  <si>
    <t>34 24 06.5</t>
  </si>
  <si>
    <t>70 31 27.8</t>
  </si>
  <si>
    <t>Nader</t>
  </si>
  <si>
    <t>34 24 00.9</t>
  </si>
  <si>
    <t>70 31 12.9</t>
  </si>
  <si>
    <t>Gumrek</t>
  </si>
  <si>
    <t>34 23 43</t>
  </si>
  <si>
    <t>70 30 56</t>
  </si>
  <si>
    <t>14 Weyaleh</t>
  </si>
  <si>
    <t>Abdul Ghane</t>
  </si>
  <si>
    <t>34 21 14</t>
  </si>
  <si>
    <t>70 31 24</t>
  </si>
  <si>
    <t>15 Weyaleh</t>
  </si>
  <si>
    <t>Haje Salam</t>
  </si>
  <si>
    <t>34 21 11</t>
  </si>
  <si>
    <t>70 32 06</t>
  </si>
  <si>
    <t>Meerek Bela</t>
  </si>
  <si>
    <t>34 25 47.5</t>
  </si>
  <si>
    <t>70 30 40.9</t>
  </si>
  <si>
    <t>Meeran</t>
  </si>
  <si>
    <t>Haje Brat</t>
  </si>
  <si>
    <t>34 26 15.2</t>
  </si>
  <si>
    <t>70 31 06.4</t>
  </si>
  <si>
    <t>Privet 15kw</t>
  </si>
  <si>
    <t>Qala</t>
  </si>
  <si>
    <t>34 26 04.6</t>
  </si>
  <si>
    <t>70 31 01.6</t>
  </si>
  <si>
    <t>Built by GAGP  20kw</t>
  </si>
  <si>
    <t xml:space="preserve">  Buildt by:UNHCR(Need rehabilitation)not in function now</t>
  </si>
  <si>
    <t>Bher Abad</t>
  </si>
  <si>
    <t>Qader</t>
  </si>
  <si>
    <t>34 27 10.4</t>
  </si>
  <si>
    <t>70 24 18.5</t>
  </si>
  <si>
    <t>34 27 18.6</t>
  </si>
  <si>
    <t>70 25 23.9</t>
  </si>
  <si>
    <t>Cable (m)</t>
  </si>
  <si>
    <t xml:space="preserve"> Cable (m)</t>
  </si>
  <si>
    <r>
      <t>Discharge of Water m</t>
    </r>
    <r>
      <rPr>
        <b/>
        <vertAlign val="superscript"/>
        <sz val="11"/>
        <color indexed="12"/>
        <rFont val="Arial"/>
        <family val="0"/>
      </rPr>
      <t>3</t>
    </r>
    <r>
      <rPr>
        <b/>
        <sz val="11"/>
        <color indexed="12"/>
        <rFont val="Arial"/>
        <family val="0"/>
      </rPr>
      <t xml:space="preserve"> </t>
    </r>
  </si>
  <si>
    <t>Abdul khil</t>
  </si>
  <si>
    <t>MHP Survey Data Of Kama</t>
  </si>
  <si>
    <t>MHP Survey Data  Of Dur Baba</t>
  </si>
  <si>
    <t>Total USD</t>
  </si>
  <si>
    <t xml:space="preserve">MHP Survey Data Of Deh.Bala </t>
  </si>
  <si>
    <t xml:space="preserve">MHP Survey Data Of Momandara </t>
  </si>
  <si>
    <t xml:space="preserve"> Grand Total</t>
  </si>
  <si>
    <t>Bagh dara  Sowaro band</t>
  </si>
  <si>
    <t>34 01 43.5</t>
  </si>
  <si>
    <t>70 42 27.6</t>
  </si>
  <si>
    <t>bagh dara  Ser Sernanda</t>
  </si>
  <si>
    <t>34 01 30.4</t>
  </si>
  <si>
    <t>70 42 25.8</t>
  </si>
  <si>
    <t>NANGARHAR</t>
  </si>
  <si>
    <t>Surkh Rod</t>
  </si>
  <si>
    <t>Banda Mir Alam Jee</t>
  </si>
  <si>
    <t>Koz Kako Khil</t>
  </si>
  <si>
    <t>Bagh Bani</t>
  </si>
  <si>
    <t>Qala-e- Dasht</t>
  </si>
  <si>
    <t>Qalai Darya</t>
  </si>
  <si>
    <t>Bala Qala</t>
  </si>
  <si>
    <t>Kuz Miagan</t>
  </si>
  <si>
    <t>Ghundi kalay</t>
  </si>
  <si>
    <t>Baloch Kalai</t>
  </si>
  <si>
    <t>Bar Kakrak</t>
  </si>
  <si>
    <t>Kakrak nawe kalay</t>
  </si>
  <si>
    <t>Hisarak</t>
  </si>
  <si>
    <t>Mana Khill</t>
  </si>
  <si>
    <t>Miz Ghuonday</t>
  </si>
  <si>
    <t>Dagyan</t>
  </si>
  <si>
    <t>Wood Hisar</t>
  </si>
  <si>
    <t>Sra Ghuagiza</t>
  </si>
  <si>
    <t>Nargosay</t>
  </si>
  <si>
    <t>Kabalo Kass</t>
  </si>
  <si>
    <t>Koz Dara</t>
  </si>
  <si>
    <t>Dowab</t>
  </si>
  <si>
    <t>Halim Khill</t>
  </si>
  <si>
    <t>Ganja Khill</t>
  </si>
  <si>
    <t>Sherzad</t>
  </si>
  <si>
    <t>Sar tigha</t>
  </si>
  <si>
    <t>Milawa</t>
  </si>
  <si>
    <t>Hajyan</t>
  </si>
  <si>
    <t>Sada khill</t>
  </si>
  <si>
    <t>Keshran</t>
  </si>
  <si>
    <t>Sar Kot</t>
  </si>
  <si>
    <t>Shawa</t>
  </si>
  <si>
    <t>Pachir Wa Agam</t>
  </si>
  <si>
    <t>Kata Khill Newy Qala</t>
  </si>
  <si>
    <t>Safder Khill Koz Kata Khill</t>
  </si>
  <si>
    <t>Shirullah kalay meya kalay</t>
  </si>
  <si>
    <t>Miagan Sra Qala</t>
  </si>
  <si>
    <t>Bazid Khill</t>
  </si>
  <si>
    <t>soud La khill</t>
  </si>
  <si>
    <t>Nazar khill</t>
  </si>
  <si>
    <t>Kaka jee kalay</t>
  </si>
  <si>
    <t>Mirza kalay</t>
  </si>
  <si>
    <t>Manssenyan awder khan kalay</t>
  </si>
  <si>
    <t>Dih Bala</t>
  </si>
  <si>
    <t>Ghar khali</t>
  </si>
  <si>
    <t>Dand Khanan</t>
  </si>
  <si>
    <t>Jawdara kali</t>
  </si>
  <si>
    <t>Tangi kali</t>
  </si>
  <si>
    <t>Khanan kaly</t>
  </si>
  <si>
    <t>Gajana</t>
  </si>
  <si>
    <t>Char Wazi Kali</t>
  </si>
  <si>
    <t>Koz yaghi band</t>
  </si>
  <si>
    <t>Momand Wach jawar</t>
  </si>
  <si>
    <t>Akhanzada Gan</t>
  </si>
  <si>
    <t>Mamand Kharawa</t>
  </si>
  <si>
    <t>Yarei Lmasi</t>
  </si>
  <si>
    <t>Yousaf Lmasi</t>
  </si>
  <si>
    <t>Kachkoul Lamasai</t>
  </si>
  <si>
    <t>Ragha Morchal</t>
  </si>
  <si>
    <t>Kas Lalmanday</t>
  </si>
  <si>
    <t>Lal Manday</t>
  </si>
  <si>
    <t>Lalmay</t>
  </si>
  <si>
    <t>Karmo Khill</t>
  </si>
  <si>
    <t>Spena jkay</t>
  </si>
  <si>
    <t>Aliko</t>
  </si>
  <si>
    <t>Tapa Naziyan</t>
  </si>
  <si>
    <t>Mandatai</t>
  </si>
  <si>
    <t>Baro Kholah</t>
  </si>
  <si>
    <t>Shinwar</t>
  </si>
  <si>
    <t>Tela Mohammad Kali</t>
  </si>
  <si>
    <t>Fatih Mohammad Kali</t>
  </si>
  <si>
    <t>Mujahid Kali</t>
  </si>
  <si>
    <t>Bati Kot</t>
  </si>
  <si>
    <t>Nawai Lakhtai</t>
  </si>
  <si>
    <t>16'</t>
  </si>
  <si>
    <t>22. 18"</t>
  </si>
  <si>
    <t>46'</t>
  </si>
  <si>
    <t>07. 36"</t>
  </si>
  <si>
    <t>Miran Kali</t>
  </si>
  <si>
    <t>15'</t>
  </si>
  <si>
    <t>54. 47"</t>
  </si>
  <si>
    <t>44'</t>
  </si>
  <si>
    <t>29. 86"</t>
  </si>
  <si>
    <t>Abrahim khill</t>
  </si>
  <si>
    <t>22. 27"</t>
  </si>
  <si>
    <t>43'</t>
  </si>
  <si>
    <t>49. 48"</t>
  </si>
  <si>
    <t>Gravidarkhil</t>
  </si>
  <si>
    <t>37. 93"</t>
  </si>
  <si>
    <t>08. 44</t>
  </si>
  <si>
    <t>Asad Khil</t>
  </si>
  <si>
    <t>47. 09"</t>
  </si>
  <si>
    <t>37. 12</t>
  </si>
  <si>
    <t>Manz shash khil</t>
  </si>
  <si>
    <t>43. 72"</t>
  </si>
  <si>
    <t>16. 63</t>
  </si>
  <si>
    <t>Qandahari</t>
  </si>
  <si>
    <t>Shir Ali Khan Sada</t>
  </si>
  <si>
    <t>Kama-i-Khas</t>
  </si>
  <si>
    <t>Dag Kalai</t>
  </si>
  <si>
    <t>Kuz Kunar</t>
  </si>
  <si>
    <t>Bar Islaam poor</t>
  </si>
  <si>
    <t>Pachahi Qala</t>
  </si>
  <si>
    <t>Lamatik</t>
  </si>
  <si>
    <t>Now Jo</t>
  </si>
  <si>
    <t>Koz Shamal</t>
  </si>
  <si>
    <t>Koz Shatalaw</t>
  </si>
  <si>
    <t>Dara-I-Nur</t>
  </si>
  <si>
    <t>Qala-e-Tek</t>
  </si>
  <si>
    <t>Lam Kanda</t>
  </si>
  <si>
    <t>Nangara</t>
  </si>
  <si>
    <t>Pacha Qala</t>
  </si>
  <si>
    <t>Kot Ga</t>
  </si>
  <si>
    <t>Jan Mir Kali</t>
  </si>
  <si>
    <t>Sherum Qala</t>
  </si>
  <si>
    <t>Chahar Qala</t>
  </si>
  <si>
    <t>Chawal</t>
  </si>
  <si>
    <t>Markazi Waigal</t>
  </si>
  <si>
    <t>Barwaigal</t>
  </si>
  <si>
    <t>Lar Weygal</t>
  </si>
  <si>
    <t>Bihsud</t>
  </si>
  <si>
    <t>Hasai dojoi Yazdahum</t>
  </si>
  <si>
    <t>Baticot</t>
  </si>
  <si>
    <t>Daman</t>
  </si>
  <si>
    <t>Khwaja ahmad khill</t>
  </si>
  <si>
    <t>34 16 32.1</t>
  </si>
  <si>
    <t>70 44 35.7</t>
  </si>
  <si>
    <t>Saifor Kalai</t>
  </si>
  <si>
    <t>34 16 36.7</t>
  </si>
  <si>
    <t>70 44 44.8</t>
  </si>
  <si>
    <t>Koday</t>
  </si>
  <si>
    <t>Lalma</t>
  </si>
  <si>
    <t>34 17 47.8</t>
  </si>
  <si>
    <t>70 46 6.2</t>
  </si>
  <si>
    <t>Ashuab baba</t>
  </si>
  <si>
    <t>Sarobay</t>
  </si>
  <si>
    <t>34 18 51.21</t>
  </si>
  <si>
    <t>70 44 53.1</t>
  </si>
  <si>
    <t>Lortay</t>
  </si>
  <si>
    <t>Hajiano kalai(Naway Kalai)</t>
  </si>
  <si>
    <t>34 15 4.8</t>
  </si>
  <si>
    <t>70 44 24.7</t>
  </si>
  <si>
    <t>Mata khan khill</t>
  </si>
  <si>
    <t>34 14 53.8</t>
  </si>
  <si>
    <t>70 43 47.5</t>
  </si>
  <si>
    <t>Janatian</t>
  </si>
  <si>
    <t>34 14 47.7</t>
  </si>
  <si>
    <t>70 43 40.0</t>
  </si>
  <si>
    <t>Chawany and Haibat khill</t>
  </si>
  <si>
    <t>34 14 35.4</t>
  </si>
  <si>
    <t>70 43 40.5</t>
  </si>
  <si>
    <t>Sepay</t>
  </si>
  <si>
    <t>Lewanian</t>
  </si>
  <si>
    <t>34 16 21.0</t>
  </si>
  <si>
    <t>70 43 24.8</t>
  </si>
  <si>
    <t>Katar kalai</t>
  </si>
  <si>
    <t>34 16 11.9</t>
  </si>
  <si>
    <t>70 43 15.3</t>
  </si>
  <si>
    <t>Pass gashwani</t>
  </si>
  <si>
    <t>34 16 02.1</t>
  </si>
  <si>
    <t>70 43 05.9</t>
  </si>
  <si>
    <t>Swanddany</t>
  </si>
  <si>
    <t>34 15 55.11</t>
  </si>
  <si>
    <t>70 42 58.9</t>
  </si>
  <si>
    <t>Ghonday ao Gratay</t>
  </si>
  <si>
    <t>34 15 47.43</t>
  </si>
  <si>
    <t>70 42 50.66</t>
  </si>
  <si>
    <t>Walaswalay Bazar</t>
  </si>
  <si>
    <t>Mandawi(Jani khill)</t>
  </si>
  <si>
    <t>34 15 59.3</t>
  </si>
  <si>
    <t>70 44 40.3</t>
  </si>
  <si>
    <t>Mirano kalay</t>
  </si>
  <si>
    <t>34 15 54.0</t>
  </si>
  <si>
    <t>70 44 28.7</t>
  </si>
  <si>
    <t>Shabdiani</t>
  </si>
  <si>
    <t>Manz shash khill</t>
  </si>
  <si>
    <t>34 15 41.9</t>
  </si>
  <si>
    <t>70 44 11.9</t>
  </si>
  <si>
    <t>Grawidar khill</t>
  </si>
  <si>
    <t>34 15 34.3</t>
  </si>
  <si>
    <t>70 44 05.4</t>
  </si>
  <si>
    <t>Ibrahim khill</t>
  </si>
  <si>
    <t>34 15 27.3</t>
  </si>
  <si>
    <t>70 43 57.0</t>
  </si>
  <si>
    <t>Assad khill</t>
  </si>
  <si>
    <t>34 15 21.0</t>
  </si>
  <si>
    <t>70 43 48.2</t>
  </si>
  <si>
    <t>Naway lakhatay</t>
  </si>
  <si>
    <t>34 15 06.9</t>
  </si>
  <si>
    <t>70 43 33.2</t>
  </si>
  <si>
    <t>34 15 07.8</t>
  </si>
  <si>
    <t>70 43 40.1</t>
  </si>
  <si>
    <t>Bot khaki</t>
  </si>
  <si>
    <t>34 15 01.5</t>
  </si>
  <si>
    <t>70 43 20.9</t>
  </si>
  <si>
    <t>Bar shash khill</t>
  </si>
  <si>
    <t>34 15 05.2</t>
  </si>
  <si>
    <t>70 43 22.2</t>
  </si>
  <si>
    <t>GAGP(Japan)</t>
  </si>
  <si>
    <t>Jani khill</t>
  </si>
  <si>
    <t>34 15 57.8</t>
  </si>
  <si>
    <t>70 44 55.7</t>
  </si>
  <si>
    <t>Sharif kalay(Shahid Mahsal)</t>
  </si>
  <si>
    <t>34 14 21.7</t>
  </si>
  <si>
    <t>70 43 50.3</t>
  </si>
  <si>
    <t>Bar Hajian</t>
  </si>
  <si>
    <t>34 14 37.2</t>
  </si>
  <si>
    <t>70 44 07.9</t>
  </si>
  <si>
    <t>Sharif kalay</t>
  </si>
  <si>
    <t>34 14 16.9</t>
  </si>
  <si>
    <t>70 43 57.6</t>
  </si>
  <si>
    <t>Bahader khill</t>
  </si>
  <si>
    <t>34 15 29.5</t>
  </si>
  <si>
    <t>70 44 45.3</t>
  </si>
  <si>
    <t>Ali khill</t>
  </si>
  <si>
    <t>34 15 18.4</t>
  </si>
  <si>
    <t>70 44 41.41</t>
  </si>
  <si>
    <t>Nawaqel</t>
  </si>
  <si>
    <t>Malak pardal ao Haybatkhill</t>
  </si>
  <si>
    <t>34 14 19.9</t>
  </si>
  <si>
    <t>70 44 05.5</t>
  </si>
  <si>
    <t>Shah Mahmod kalay</t>
  </si>
  <si>
    <t>34 14 27.5</t>
  </si>
  <si>
    <t>70 44 08.4</t>
  </si>
  <si>
    <t>Nader kh kalay</t>
  </si>
  <si>
    <t>34 14 29.7</t>
  </si>
  <si>
    <t>70 44 31.8</t>
  </si>
  <si>
    <t>Lacha poor</t>
  </si>
  <si>
    <t>Khwar Jaranda</t>
  </si>
  <si>
    <t>34 21 26.5</t>
  </si>
  <si>
    <t>70 43 2.0</t>
  </si>
  <si>
    <t>Naghlo</t>
  </si>
  <si>
    <t>Gulagha kor</t>
  </si>
  <si>
    <t>34 21 19.5</t>
  </si>
  <si>
    <t>70 42 41.5</t>
  </si>
  <si>
    <t>Malta Bagh Jar</t>
  </si>
  <si>
    <t>34 21 34.0</t>
  </si>
  <si>
    <t>70 43 6.4</t>
  </si>
  <si>
    <t>Bar Naghlo Jaranda</t>
  </si>
  <si>
    <t>34 20 35.4</t>
  </si>
  <si>
    <t>70 43 22.4</t>
  </si>
  <si>
    <t>Ambarkhana</t>
  </si>
  <si>
    <t>Akhondzadgan</t>
  </si>
  <si>
    <t>34 16 18.0</t>
  </si>
  <si>
    <t>70 48 38.6</t>
  </si>
  <si>
    <t>34 16 41.7</t>
  </si>
  <si>
    <t>70 48 59.5</t>
  </si>
  <si>
    <t>Ani khan khill</t>
  </si>
  <si>
    <t>34 16 57.4</t>
  </si>
  <si>
    <t>70 49 24.5</t>
  </si>
  <si>
    <t>Tori khill</t>
  </si>
  <si>
    <t>34 16 56.7</t>
  </si>
  <si>
    <t>70 49 14.7</t>
  </si>
  <si>
    <t>Harhatona</t>
  </si>
  <si>
    <t>34 16 54.0</t>
  </si>
  <si>
    <t>70 48 30.6</t>
  </si>
  <si>
    <t>Sarband</t>
  </si>
  <si>
    <t>34 16 57.6</t>
  </si>
  <si>
    <t>70 48 43.0</t>
  </si>
  <si>
    <t>Gardab</t>
  </si>
  <si>
    <t>34 16 22.5</t>
  </si>
  <si>
    <t>70 50 9.8</t>
  </si>
  <si>
    <t>Grabawa</t>
  </si>
  <si>
    <t>Haji Sami kalay</t>
  </si>
  <si>
    <t>70 50 25.4</t>
  </si>
  <si>
    <t>Bara Grabawa</t>
  </si>
  <si>
    <t>34 16 9.4</t>
  </si>
  <si>
    <t>70 50 24.9</t>
  </si>
  <si>
    <t>Dury Smacha</t>
  </si>
  <si>
    <t>34 15 43.9</t>
  </si>
  <si>
    <t>70 50 11.5</t>
  </si>
  <si>
    <t>Takia</t>
  </si>
  <si>
    <t>Jando Band</t>
  </si>
  <si>
    <t>34 18 3.8</t>
  </si>
  <si>
    <t>70 47 48.2</t>
  </si>
  <si>
    <t>Garay</t>
  </si>
  <si>
    <t>34 18 48</t>
  </si>
  <si>
    <t>70 47 51.7</t>
  </si>
  <si>
    <t>Gondiani</t>
  </si>
  <si>
    <t>34 18 37.2</t>
  </si>
  <si>
    <t>70 46 40.5</t>
  </si>
  <si>
    <t>Chardehi</t>
  </si>
  <si>
    <t>34 19 9.9</t>
  </si>
  <si>
    <t>70 45 6.3</t>
  </si>
  <si>
    <t>Dap Sareskam</t>
  </si>
  <si>
    <t>Koz Sareskam</t>
  </si>
  <si>
    <t>34 20 17.3</t>
  </si>
  <si>
    <t>70 44 20.6</t>
  </si>
  <si>
    <t>Bar Sareskam</t>
  </si>
  <si>
    <t>34 19 47.4</t>
  </si>
  <si>
    <t>70 43 19.0</t>
  </si>
  <si>
    <t>34 19 47.49</t>
  </si>
  <si>
    <t>70 43 20.54</t>
  </si>
  <si>
    <t>Sperkay Daman</t>
  </si>
  <si>
    <t>Sperkay</t>
  </si>
  <si>
    <t>34 19 02.3</t>
  </si>
  <si>
    <t>70 44 28.8</t>
  </si>
  <si>
    <t>Barikaw</t>
  </si>
  <si>
    <t>Koz Barikaw</t>
  </si>
  <si>
    <t>34 18 21.0</t>
  </si>
  <si>
    <t>70 42 52.1</t>
  </si>
  <si>
    <t>Maktab kalay</t>
  </si>
  <si>
    <t>34 18 51.4</t>
  </si>
  <si>
    <t>70 43 20.4</t>
  </si>
  <si>
    <t>Haji Mirza kalay</t>
  </si>
  <si>
    <t>34 18 41.6</t>
  </si>
  <si>
    <t>70 42 44.6</t>
  </si>
  <si>
    <t>Bar Kalawal</t>
  </si>
  <si>
    <t>34 17 55.61</t>
  </si>
  <si>
    <t>70 42 21.11</t>
  </si>
  <si>
    <t>Koz kalawal</t>
  </si>
  <si>
    <t>34 18 0.76</t>
  </si>
  <si>
    <t>70 42 30.5</t>
  </si>
  <si>
    <t>Paraw</t>
  </si>
  <si>
    <t>34 17 49.4</t>
  </si>
  <si>
    <t>70 42 8.9</t>
  </si>
  <si>
    <t>Shinwari kalay</t>
  </si>
  <si>
    <t>34 17 36.4</t>
  </si>
  <si>
    <t>70 41 52.8</t>
  </si>
  <si>
    <t>Province</t>
  </si>
  <si>
    <t>District</t>
  </si>
  <si>
    <t>Beneficiaries</t>
  </si>
  <si>
    <t>Grids Coordinates</t>
  </si>
  <si>
    <t xml:space="preserve">MHP Projects which are going to be done by NSP / MRRD </t>
  </si>
  <si>
    <t>Surkhrod</t>
  </si>
  <si>
    <t>Charbagh</t>
  </si>
  <si>
    <t>Bakhtan kalay</t>
  </si>
  <si>
    <t>34 25 40.3</t>
  </si>
  <si>
    <t>Khwajagan</t>
  </si>
  <si>
    <t>34 25 59.0</t>
  </si>
  <si>
    <t>Sultanpur</t>
  </si>
  <si>
    <t>Bar Markazi Sultanpur</t>
  </si>
  <si>
    <t>34 24 44.2</t>
  </si>
  <si>
    <t>70 17 39.3</t>
  </si>
  <si>
    <t>Tatang</t>
  </si>
  <si>
    <t>Sardaran</t>
  </si>
  <si>
    <t>34 25 8.4</t>
  </si>
  <si>
    <t>70 15 41.4</t>
  </si>
  <si>
    <t>Catapoor</t>
  </si>
  <si>
    <t>35 25 0.7</t>
  </si>
  <si>
    <t>70 15 26.4</t>
  </si>
  <si>
    <t>34 24 52.5</t>
  </si>
  <si>
    <t>70 15 3.7</t>
  </si>
  <si>
    <t>Daria kalay</t>
  </si>
  <si>
    <t>35 24 23.7</t>
  </si>
  <si>
    <t>70 13 42.7</t>
  </si>
  <si>
    <t>Kako khill</t>
  </si>
  <si>
    <t>Koz kakokhill</t>
  </si>
  <si>
    <t>34 23 57.1</t>
  </si>
  <si>
    <t>70 12 34.5</t>
  </si>
  <si>
    <t>Bar kako khill</t>
  </si>
  <si>
    <t>34 24 0.1</t>
  </si>
  <si>
    <t>70 12 46.4</t>
  </si>
  <si>
    <t>Kakarak</t>
  </si>
  <si>
    <t>Gazak</t>
  </si>
  <si>
    <t>34 22 37.5</t>
  </si>
  <si>
    <t>70 08 3.8</t>
  </si>
  <si>
    <t>Ataiee kakarak</t>
  </si>
  <si>
    <t>34 22 39.2</t>
  </si>
  <si>
    <t>70 08 56.9</t>
  </si>
  <si>
    <t>Mansor kalay</t>
  </si>
  <si>
    <t>34 22 50.0</t>
  </si>
  <si>
    <t>70 09 07.2</t>
  </si>
  <si>
    <t>34 22 46.9</t>
  </si>
  <si>
    <t>70 08 57.4</t>
  </si>
  <si>
    <t>Ghondy</t>
  </si>
  <si>
    <t>34 22 57.79</t>
  </si>
  <si>
    <t>70 09 21.73</t>
  </si>
  <si>
    <t>Bar kakarak</t>
  </si>
  <si>
    <t>34 22 13.16</t>
  </si>
  <si>
    <t>70 05 39.32</t>
  </si>
  <si>
    <t>Malak Taj.Mh kalay</t>
  </si>
  <si>
    <t>34 21 47.38</t>
  </si>
  <si>
    <t>70 3 26.5</t>
  </si>
  <si>
    <t>Anar gull kalay</t>
  </si>
  <si>
    <t xml:space="preserve">34 22 20.99 </t>
  </si>
  <si>
    <t>70 5 1.98</t>
  </si>
  <si>
    <t>Barina</t>
  </si>
  <si>
    <t>Paiko kalay</t>
  </si>
  <si>
    <t>34 23 7.8</t>
  </si>
  <si>
    <t>70 10 21.3</t>
  </si>
  <si>
    <t>Baloss kalay</t>
  </si>
  <si>
    <t>34 23 28.16</t>
  </si>
  <si>
    <t>70 10 27.2</t>
  </si>
  <si>
    <t>Zulmabad</t>
  </si>
  <si>
    <t>Sarmalem akhtar kalay</t>
  </si>
  <si>
    <t>34 26 56.2</t>
  </si>
  <si>
    <t>70 22 16.0</t>
  </si>
  <si>
    <t>Amarkhill</t>
  </si>
  <si>
    <t>Mh.Raziq kalay</t>
  </si>
  <si>
    <t>34 27 48.3</t>
  </si>
  <si>
    <t>70 21 45.7</t>
  </si>
  <si>
    <t>AREA/FAO</t>
  </si>
  <si>
    <t>Baghwani</t>
  </si>
  <si>
    <t>Khanzaman Jranda</t>
  </si>
  <si>
    <t>34 23 39.7</t>
  </si>
  <si>
    <t>70 12 39.6</t>
  </si>
  <si>
    <t>Bala bagh</t>
  </si>
  <si>
    <t>Marwandina</t>
  </si>
  <si>
    <t>34 23 34.98</t>
  </si>
  <si>
    <t>70 12 38.34</t>
  </si>
  <si>
    <t xml:space="preserve">MHP Survey Data Of Surkhrod </t>
  </si>
  <si>
    <r>
      <t>Discharge of Water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</t>
    </r>
  </si>
  <si>
    <r>
      <t xml:space="preserve">Constraction.Work </t>
    </r>
    <r>
      <rPr>
        <sz val="8"/>
        <color indexed="8"/>
        <rFont val="Arial"/>
        <family val="2"/>
      </rPr>
      <t xml:space="preserve">    (P.House,Foreby,Intake,Canal,   R.Wall)</t>
    </r>
  </si>
  <si>
    <r>
      <t>Mechanical.   Work (T</t>
    </r>
    <r>
      <rPr>
        <sz val="8"/>
        <color indexed="8"/>
        <rFont val="Arial"/>
        <family val="2"/>
      </rPr>
      <t>urbine,Dynamo,Pinstock,Water.Gate,etc)</t>
    </r>
  </si>
  <si>
    <r>
      <t>Electric.  Work</t>
    </r>
    <r>
      <rPr>
        <sz val="8"/>
        <color indexed="8"/>
        <rFont val="Arial"/>
        <family val="2"/>
      </rPr>
      <t xml:space="preserve"> (Cable,Box ,Switch,etc)</t>
    </r>
  </si>
  <si>
    <r>
      <t xml:space="preserve">Sevral.Work </t>
    </r>
    <r>
      <rPr>
        <sz val="8"/>
        <color indexed="8"/>
        <rFont val="Arial"/>
        <family val="2"/>
      </rPr>
      <t>(Working.Tools,Transportition, Personal,etc)</t>
    </r>
  </si>
  <si>
    <t xml:space="preserve">MHP Survey Data Of Batkot </t>
  </si>
  <si>
    <t xml:space="preserve">wazeer </t>
  </si>
  <si>
    <t>Khuwaza kheel</t>
  </si>
  <si>
    <t>34 11 46.2</t>
  </si>
  <si>
    <t>70 10 51.2</t>
  </si>
  <si>
    <t>Privet Const</t>
  </si>
  <si>
    <t>Privet Construction</t>
  </si>
  <si>
    <t>Done by CNAT</t>
  </si>
  <si>
    <t>Privet  Construction</t>
  </si>
  <si>
    <t>Privet  Construction 3kw</t>
  </si>
  <si>
    <t>Privet Construction 15kw</t>
  </si>
  <si>
    <t>Tota USDl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</si>
</sst>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3"/>
      <name val="Arial"/>
      <family val="2"/>
    </font>
    <font>
      <sz val="10"/>
      <color indexed="6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vertAlign val="superscript"/>
      <sz val="11"/>
      <color indexed="12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25" borderId="1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26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5" fillId="25" borderId="10" xfId="0" applyFont="1" applyFill="1" applyBorder="1" applyAlignment="1">
      <alignment/>
    </xf>
    <xf numFmtId="0" fontId="15" fillId="25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/>
    </xf>
    <xf numFmtId="1" fontId="15" fillId="25" borderId="10" xfId="0" applyNumberFormat="1" applyFont="1" applyFill="1" applyBorder="1" applyAlignment="1">
      <alignment/>
    </xf>
    <xf numFmtId="1" fontId="15" fillId="2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3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6" borderId="13" xfId="0" applyFill="1" applyBorder="1" applyAlignment="1">
      <alignment horizontal="center"/>
    </xf>
    <xf numFmtId="0" fontId="0" fillId="26" borderId="13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13" fillId="26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/>
    </xf>
    <xf numFmtId="0" fontId="6" fillId="26" borderId="12" xfId="0" applyFont="1" applyFill="1" applyBorder="1" applyAlignment="1">
      <alignment horizontal="center" wrapText="1"/>
    </xf>
    <xf numFmtId="0" fontId="2" fillId="27" borderId="19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2" fillId="27" borderId="19" xfId="0" applyFont="1" applyFill="1" applyBorder="1" applyAlignment="1">
      <alignment/>
    </xf>
    <xf numFmtId="0" fontId="2" fillId="27" borderId="20" xfId="0" applyFont="1" applyFill="1" applyBorder="1" applyAlignment="1">
      <alignment/>
    </xf>
    <xf numFmtId="0" fontId="2" fillId="27" borderId="21" xfId="0" applyFont="1" applyFill="1" applyBorder="1" applyAlignment="1">
      <alignment wrapText="1"/>
    </xf>
    <xf numFmtId="0" fontId="2" fillId="27" borderId="22" xfId="0" applyFont="1" applyFill="1" applyBorder="1" applyAlignment="1">
      <alignment horizontal="left" vertical="distributed" wrapText="1"/>
    </xf>
    <xf numFmtId="0" fontId="2" fillId="27" borderId="23" xfId="0" applyFont="1" applyFill="1" applyBorder="1" applyAlignment="1">
      <alignment vertical="justify" wrapText="1"/>
    </xf>
    <xf numFmtId="0" fontId="2" fillId="27" borderId="10" xfId="0" applyFont="1" applyFill="1" applyBorder="1" applyAlignment="1">
      <alignment vertical="justify" wrapText="1"/>
    </xf>
    <xf numFmtId="0" fontId="2" fillId="27" borderId="13" xfId="0" applyFont="1" applyFill="1" applyBorder="1" applyAlignment="1">
      <alignment vertical="justify" wrapText="1"/>
    </xf>
    <xf numFmtId="0" fontId="2" fillId="27" borderId="12" xfId="0" applyFont="1" applyFill="1" applyBorder="1" applyAlignment="1">
      <alignment wrapText="1"/>
    </xf>
    <xf numFmtId="0" fontId="0" fillId="27" borderId="10" xfId="0" applyFont="1" applyFill="1" applyBorder="1" applyAlignment="1">
      <alignment horizontal="center" vertical="justify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justify" vertical="justify" wrapText="1"/>
    </xf>
    <xf numFmtId="0" fontId="2" fillId="27" borderId="21" xfId="0" applyFont="1" applyFill="1" applyBorder="1" applyAlignment="1">
      <alignment/>
    </xf>
    <xf numFmtId="0" fontId="2" fillId="27" borderId="10" xfId="0" applyFont="1" applyFill="1" applyBorder="1" applyAlignment="1">
      <alignment vertical="justify"/>
    </xf>
    <xf numFmtId="0" fontId="2" fillId="27" borderId="24" xfId="0" applyFont="1" applyFill="1" applyBorder="1" applyAlignment="1">
      <alignment wrapText="1"/>
    </xf>
    <xf numFmtId="0" fontId="0" fillId="27" borderId="0" xfId="0" applyFont="1" applyFill="1" applyBorder="1" applyAlignment="1">
      <alignment/>
    </xf>
    <xf numFmtId="0" fontId="0" fillId="27" borderId="0" xfId="0" applyFont="1" applyFill="1" applyAlignment="1">
      <alignment/>
    </xf>
    <xf numFmtId="0" fontId="2" fillId="27" borderId="19" xfId="0" applyFont="1" applyFill="1" applyBorder="1" applyAlignment="1">
      <alignment/>
    </xf>
    <xf numFmtId="0" fontId="2" fillId="27" borderId="20" xfId="0" applyFont="1" applyFill="1" applyBorder="1" applyAlignment="1">
      <alignment/>
    </xf>
    <xf numFmtId="0" fontId="2" fillId="27" borderId="25" xfId="0" applyFont="1" applyFill="1" applyBorder="1" applyAlignment="1">
      <alignment/>
    </xf>
    <xf numFmtId="0" fontId="2" fillId="27" borderId="26" xfId="0" applyFont="1" applyFill="1" applyBorder="1" applyAlignment="1">
      <alignment horizontal="left" vertical="distributed" wrapText="1"/>
    </xf>
    <xf numFmtId="0" fontId="2" fillId="27" borderId="13" xfId="0" applyFont="1" applyFill="1" applyBorder="1" applyAlignment="1">
      <alignment vertical="justify" wrapText="1"/>
    </xf>
    <xf numFmtId="0" fontId="2" fillId="27" borderId="10" xfId="0" applyFont="1" applyFill="1" applyBorder="1" applyAlignment="1">
      <alignment vertical="justify" wrapText="1"/>
    </xf>
    <xf numFmtId="0" fontId="2" fillId="27" borderId="19" xfId="0" applyFont="1" applyFill="1" applyBorder="1" applyAlignment="1">
      <alignment wrapText="1"/>
    </xf>
    <xf numFmtId="0" fontId="2" fillId="27" borderId="21" xfId="0" applyFont="1" applyFill="1" applyBorder="1" applyAlignment="1">
      <alignment/>
    </xf>
    <xf numFmtId="0" fontId="2" fillId="27" borderId="22" xfId="0" applyFont="1" applyFill="1" applyBorder="1" applyAlignment="1">
      <alignment horizontal="left" vertical="distributed" wrapText="1"/>
    </xf>
    <xf numFmtId="0" fontId="2" fillId="27" borderId="23" xfId="0" applyFont="1" applyFill="1" applyBorder="1" applyAlignment="1">
      <alignment vertical="justify" wrapText="1"/>
    </xf>
    <xf numFmtId="0" fontId="2" fillId="27" borderId="16" xfId="0" applyFont="1" applyFill="1" applyBorder="1" applyAlignment="1">
      <alignment vertical="justify" wrapText="1"/>
    </xf>
    <xf numFmtId="0" fontId="2" fillId="27" borderId="27" xfId="0" applyFont="1" applyFill="1" applyBorder="1" applyAlignment="1">
      <alignment vertical="justify"/>
    </xf>
    <xf numFmtId="0" fontId="2" fillId="27" borderId="28" xfId="0" applyFont="1" applyFill="1" applyBorder="1" applyAlignment="1">
      <alignment/>
    </xf>
    <xf numFmtId="0" fontId="2" fillId="27" borderId="24" xfId="0" applyFont="1" applyFill="1" applyBorder="1" applyAlignment="1">
      <alignment/>
    </xf>
    <xf numFmtId="0" fontId="0" fillId="27" borderId="11" xfId="0" applyFont="1" applyFill="1" applyBorder="1" applyAlignment="1">
      <alignment horizontal="center" vertical="justify" wrapTex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justify" vertical="justify" wrapText="1"/>
    </xf>
    <xf numFmtId="0" fontId="36" fillId="27" borderId="0" xfId="0" applyFont="1" applyFill="1" applyAlignment="1">
      <alignment/>
    </xf>
    <xf numFmtId="0" fontId="12" fillId="27" borderId="19" xfId="0" applyFont="1" applyFill="1" applyBorder="1" applyAlignment="1">
      <alignment/>
    </xf>
    <xf numFmtId="0" fontId="12" fillId="27" borderId="20" xfId="0" applyFont="1" applyFill="1" applyBorder="1" applyAlignment="1">
      <alignment/>
    </xf>
    <xf numFmtId="0" fontId="12" fillId="27" borderId="21" xfId="0" applyFont="1" applyFill="1" applyBorder="1" applyAlignment="1">
      <alignment/>
    </xf>
    <xf numFmtId="0" fontId="12" fillId="27" borderId="22" xfId="0" applyFont="1" applyFill="1" applyBorder="1" applyAlignment="1">
      <alignment horizontal="left" vertical="distributed" wrapText="1"/>
    </xf>
    <xf numFmtId="0" fontId="12" fillId="27" borderId="23" xfId="0" applyFont="1" applyFill="1" applyBorder="1" applyAlignment="1">
      <alignment vertical="justify" wrapText="1"/>
    </xf>
    <xf numFmtId="0" fontId="12" fillId="27" borderId="10" xfId="0" applyFont="1" applyFill="1" applyBorder="1" applyAlignment="1">
      <alignment vertical="justify" wrapText="1"/>
    </xf>
    <xf numFmtId="0" fontId="12" fillId="27" borderId="27" xfId="0" applyFont="1" applyFill="1" applyBorder="1" applyAlignment="1">
      <alignment vertical="justify"/>
    </xf>
    <xf numFmtId="0" fontId="12" fillId="27" borderId="28" xfId="0" applyFont="1" applyFill="1" applyBorder="1" applyAlignment="1">
      <alignment wrapText="1"/>
    </xf>
    <xf numFmtId="0" fontId="12" fillId="27" borderId="24" xfId="0" applyFont="1" applyFill="1" applyBorder="1" applyAlignment="1">
      <alignment wrapText="1"/>
    </xf>
    <xf numFmtId="0" fontId="36" fillId="27" borderId="10" xfId="0" applyFont="1" applyFill="1" applyBorder="1" applyAlignment="1">
      <alignment horizontal="center" vertical="justify" wrapText="1"/>
    </xf>
    <xf numFmtId="0" fontId="36" fillId="27" borderId="10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justify" vertical="justify" wrapText="1"/>
    </xf>
    <xf numFmtId="1" fontId="2" fillId="27" borderId="23" xfId="0" applyNumberFormat="1" applyFont="1" applyFill="1" applyBorder="1" applyAlignment="1">
      <alignment vertical="justify" wrapText="1"/>
    </xf>
    <xf numFmtId="0" fontId="0" fillId="0" borderId="0" xfId="0" applyFont="1" applyFill="1" applyAlignment="1">
      <alignment/>
    </xf>
    <xf numFmtId="0" fontId="2" fillId="27" borderId="13" xfId="0" applyFont="1" applyFill="1" applyBorder="1" applyAlignment="1">
      <alignment vertical="justify"/>
    </xf>
    <xf numFmtId="0" fontId="2" fillId="27" borderId="29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2" fillId="27" borderId="19" xfId="0" applyFont="1" applyFill="1" applyBorder="1" applyAlignment="1">
      <alignment/>
    </xf>
    <xf numFmtId="0" fontId="2" fillId="27" borderId="19" xfId="0" applyFont="1" applyFill="1" applyBorder="1" applyAlignment="1">
      <alignment horizontal="center" wrapText="1"/>
    </xf>
    <xf numFmtId="0" fontId="2" fillId="27" borderId="19" xfId="0" applyFont="1" applyFill="1" applyBorder="1" applyAlignment="1">
      <alignment horizontal="center" vertical="distributed" wrapText="1"/>
    </xf>
    <xf numFmtId="0" fontId="2" fillId="27" borderId="19" xfId="0" applyFont="1" applyFill="1" applyBorder="1" applyAlignment="1">
      <alignment horizontal="center" vertical="justify" wrapText="1"/>
    </xf>
    <xf numFmtId="0" fontId="8" fillId="27" borderId="19" xfId="0" applyFont="1" applyFill="1" applyBorder="1" applyAlignment="1">
      <alignment/>
    </xf>
    <xf numFmtId="0" fontId="14" fillId="27" borderId="19" xfId="0" applyFont="1" applyFill="1" applyBorder="1" applyAlignment="1">
      <alignment horizontal="center" wrapText="1"/>
    </xf>
    <xf numFmtId="0" fontId="14" fillId="27" borderId="3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27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27" borderId="31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7" fillId="25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2" fontId="15" fillId="8" borderId="10" xfId="0" applyNumberFormat="1" applyFont="1" applyFill="1" applyBorder="1" applyAlignment="1">
      <alignment horizontal="center"/>
    </xf>
    <xf numFmtId="0" fontId="2" fillId="27" borderId="32" xfId="0" applyFont="1" applyFill="1" applyBorder="1" applyAlignment="1">
      <alignment vertical="justify" wrapText="1"/>
    </xf>
    <xf numFmtId="0" fontId="0" fillId="8" borderId="10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25" borderId="10" xfId="0" applyFill="1" applyBorder="1" applyAlignment="1">
      <alignment/>
    </xf>
    <xf numFmtId="1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wrapText="1"/>
    </xf>
    <xf numFmtId="1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8" xfId="0" applyFill="1" applyBorder="1" applyAlignment="1">
      <alignment/>
    </xf>
    <xf numFmtId="0" fontId="39" fillId="0" borderId="0" xfId="0" applyFont="1" applyFill="1" applyAlignment="1">
      <alignment/>
    </xf>
    <xf numFmtId="0" fontId="2" fillId="27" borderId="12" xfId="0" applyFont="1" applyFill="1" applyBorder="1" applyAlignment="1">
      <alignment horizontal="justify" wrapText="1"/>
    </xf>
    <xf numFmtId="0" fontId="2" fillId="27" borderId="20" xfId="0" applyFont="1" applyFill="1" applyBorder="1" applyAlignment="1">
      <alignment horizontal="center" wrapText="1"/>
    </xf>
    <xf numFmtId="0" fontId="14" fillId="27" borderId="25" xfId="0" applyFont="1" applyFill="1" applyBorder="1" applyAlignment="1">
      <alignment horizontal="center" wrapText="1"/>
    </xf>
    <xf numFmtId="0" fontId="14" fillId="27" borderId="26" xfId="0" applyFont="1" applyFill="1" applyBorder="1" applyAlignment="1">
      <alignment horizontal="center" wrapText="1"/>
    </xf>
    <xf numFmtId="0" fontId="14" fillId="27" borderId="32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5" borderId="10" xfId="0" applyFill="1" applyBorder="1" applyAlignment="1">
      <alignment wrapText="1"/>
    </xf>
    <xf numFmtId="0" fontId="0" fillId="26" borderId="31" xfId="0" applyFill="1" applyBorder="1" applyAlignment="1">
      <alignment horizontal="center"/>
    </xf>
    <xf numFmtId="0" fontId="13" fillId="25" borderId="10" xfId="0" applyFont="1" applyFill="1" applyBorder="1" applyAlignment="1">
      <alignment/>
    </xf>
    <xf numFmtId="0" fontId="17" fillId="27" borderId="11" xfId="0" applyFont="1" applyFill="1" applyBorder="1" applyAlignment="1">
      <alignment horizontal="center"/>
    </xf>
    <xf numFmtId="0" fontId="17" fillId="27" borderId="11" xfId="0" applyFont="1" applyFill="1" applyBorder="1" applyAlignment="1">
      <alignment/>
    </xf>
    <xf numFmtId="0" fontId="17" fillId="27" borderId="11" xfId="0" applyFont="1" applyFill="1" applyBorder="1" applyAlignment="1">
      <alignment horizontal="center" wrapText="1"/>
    </xf>
    <xf numFmtId="0" fontId="17" fillId="27" borderId="11" xfId="0" applyFont="1" applyFill="1" applyBorder="1" applyAlignment="1">
      <alignment horizontal="center" vertical="distributed" wrapText="1"/>
    </xf>
    <xf numFmtId="0" fontId="17" fillId="27" borderId="11" xfId="0" applyFont="1" applyFill="1" applyBorder="1" applyAlignment="1">
      <alignment horizontal="center" vertical="justify" wrapText="1"/>
    </xf>
    <xf numFmtId="0" fontId="41" fillId="27" borderId="11" xfId="0" applyFont="1" applyFill="1" applyBorder="1" applyAlignment="1">
      <alignment/>
    </xf>
    <xf numFmtId="0" fontId="43" fillId="27" borderId="11" xfId="0" applyFont="1" applyFill="1" applyBorder="1" applyAlignment="1">
      <alignment horizontal="center" wrapText="1"/>
    </xf>
    <xf numFmtId="0" fontId="43" fillId="27" borderId="33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/>
    </xf>
    <xf numFmtId="0" fontId="15" fillId="25" borderId="10" xfId="0" applyFont="1" applyFill="1" applyBorder="1" applyAlignment="1">
      <alignment wrapText="1"/>
    </xf>
    <xf numFmtId="0" fontId="2" fillId="27" borderId="11" xfId="0" applyFont="1" applyFill="1" applyBorder="1" applyAlignment="1">
      <alignment horizontal="center"/>
    </xf>
    <xf numFmtId="0" fontId="2" fillId="27" borderId="11" xfId="0" applyFont="1" applyFill="1" applyBorder="1" applyAlignment="1">
      <alignment/>
    </xf>
    <xf numFmtId="0" fontId="2" fillId="27" borderId="11" xfId="0" applyFont="1" applyFill="1" applyBorder="1" applyAlignment="1">
      <alignment horizontal="center" wrapText="1"/>
    </xf>
    <xf numFmtId="0" fontId="2" fillId="27" borderId="11" xfId="0" applyFont="1" applyFill="1" applyBorder="1" applyAlignment="1">
      <alignment horizontal="center" vertical="distributed" wrapText="1"/>
    </xf>
    <xf numFmtId="0" fontId="2" fillId="27" borderId="11" xfId="0" applyFont="1" applyFill="1" applyBorder="1" applyAlignment="1">
      <alignment horizontal="center" vertical="justify" wrapText="1"/>
    </xf>
    <xf numFmtId="0" fontId="8" fillId="27" borderId="11" xfId="0" applyFont="1" applyFill="1" applyBorder="1" applyAlignment="1">
      <alignment/>
    </xf>
    <xf numFmtId="0" fontId="14" fillId="27" borderId="11" xfId="0" applyFont="1" applyFill="1" applyBorder="1" applyAlignment="1">
      <alignment horizontal="center" wrapText="1"/>
    </xf>
    <xf numFmtId="0" fontId="14" fillId="27" borderId="33" xfId="0" applyFont="1" applyFill="1" applyBorder="1" applyAlignment="1">
      <alignment wrapText="1"/>
    </xf>
    <xf numFmtId="1" fontId="0" fillId="25" borderId="10" xfId="0" applyNumberFormat="1" applyFill="1" applyBorder="1" applyAlignment="1">
      <alignment/>
    </xf>
    <xf numFmtId="177" fontId="0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27" borderId="26" xfId="0" applyFont="1" applyFill="1" applyBorder="1" applyAlignment="1">
      <alignment horizontal="center" wrapText="1"/>
    </xf>
    <xf numFmtId="0" fontId="12" fillId="27" borderId="20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 wrapText="1"/>
    </xf>
    <xf numFmtId="0" fontId="2" fillId="27" borderId="3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7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2" fillId="27" borderId="34" xfId="0" applyFont="1" applyFill="1" applyBorder="1" applyAlignment="1">
      <alignment horizontal="center"/>
    </xf>
    <xf numFmtId="0" fontId="12" fillId="27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27" borderId="38" xfId="0" applyFont="1" applyFill="1" applyBorder="1" applyAlignment="1">
      <alignment horizontal="center"/>
    </xf>
    <xf numFmtId="0" fontId="2" fillId="27" borderId="39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 wrapText="1"/>
    </xf>
    <xf numFmtId="0" fontId="0" fillId="26" borderId="24" xfId="0" applyFont="1" applyFill="1" applyBorder="1" applyAlignment="1">
      <alignment horizontal="center"/>
    </xf>
    <xf numFmtId="0" fontId="17" fillId="26" borderId="0" xfId="0" applyFont="1" applyFill="1" applyAlignment="1">
      <alignment horizontal="center"/>
    </xf>
    <xf numFmtId="0" fontId="12" fillId="27" borderId="40" xfId="0" applyFont="1" applyFill="1" applyBorder="1" applyAlignment="1">
      <alignment horizontal="center"/>
    </xf>
    <xf numFmtId="0" fontId="12" fillId="27" borderId="41" xfId="0" applyFont="1" applyFill="1" applyBorder="1" applyAlignment="1">
      <alignment horizontal="center"/>
    </xf>
    <xf numFmtId="0" fontId="12" fillId="27" borderId="42" xfId="0" applyFont="1" applyFill="1" applyBorder="1" applyAlignment="1">
      <alignment horizontal="center"/>
    </xf>
    <xf numFmtId="0" fontId="2" fillId="27" borderId="43" xfId="0" applyFont="1" applyFill="1" applyBorder="1" applyAlignment="1">
      <alignment horizontal="center"/>
    </xf>
    <xf numFmtId="0" fontId="2" fillId="27" borderId="44" xfId="0" applyFont="1" applyFill="1" applyBorder="1" applyAlignment="1">
      <alignment horizontal="center"/>
    </xf>
    <xf numFmtId="172" fontId="15" fillId="22" borderId="12" xfId="0" applyNumberFormat="1" applyFont="1" applyFill="1" applyBorder="1" applyAlignment="1">
      <alignment horizontal="center"/>
    </xf>
    <xf numFmtId="172" fontId="15" fillId="22" borderId="13" xfId="0" applyNumberFormat="1" applyFont="1" applyFill="1" applyBorder="1" applyAlignment="1">
      <alignment horizontal="center"/>
    </xf>
    <xf numFmtId="0" fontId="12" fillId="27" borderId="45" xfId="0" applyFont="1" applyFill="1" applyBorder="1" applyAlignment="1">
      <alignment horizontal="center" vertical="justify" wrapText="1"/>
    </xf>
    <xf numFmtId="0" fontId="12" fillId="27" borderId="28" xfId="0" applyFont="1" applyFill="1" applyBorder="1" applyAlignment="1">
      <alignment horizontal="center" vertical="justify" wrapText="1"/>
    </xf>
    <xf numFmtId="0" fontId="12" fillId="27" borderId="46" xfId="0" applyFont="1" applyFill="1" applyBorder="1" applyAlignment="1">
      <alignment horizontal="center" vertical="justify" wrapText="1"/>
    </xf>
    <xf numFmtId="0" fontId="12" fillId="27" borderId="47" xfId="0" applyFont="1" applyFill="1" applyBorder="1" applyAlignment="1">
      <alignment horizontal="center" vertical="justify" wrapText="1"/>
    </xf>
    <xf numFmtId="0" fontId="12" fillId="27" borderId="48" xfId="0" applyFont="1" applyFill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5" fillId="25" borderId="17" xfId="0" applyFont="1" applyFill="1" applyBorder="1" applyAlignment="1">
      <alignment horizontal="center"/>
    </xf>
    <xf numFmtId="0" fontId="15" fillId="25" borderId="49" xfId="0" applyFont="1" applyFill="1" applyBorder="1" applyAlignment="1">
      <alignment horizontal="center"/>
    </xf>
    <xf numFmtId="0" fontId="15" fillId="25" borderId="5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" fontId="0" fillId="25" borderId="12" xfId="0" applyNumberFormat="1" applyFont="1" applyFill="1" applyBorder="1" applyAlignment="1">
      <alignment horizontal="center"/>
    </xf>
    <xf numFmtId="1" fontId="0" fillId="25" borderId="13" xfId="0" applyNumberFormat="1" applyFont="1" applyFill="1" applyBorder="1" applyAlignment="1">
      <alignment horizontal="center"/>
    </xf>
    <xf numFmtId="1" fontId="15" fillId="25" borderId="11" xfId="0" applyNumberFormat="1" applyFont="1" applyFill="1" applyBorder="1" applyAlignment="1">
      <alignment horizontal="center"/>
    </xf>
    <xf numFmtId="1" fontId="15" fillId="25" borderId="12" xfId="0" applyNumberFormat="1" applyFont="1" applyFill="1" applyBorder="1" applyAlignment="1">
      <alignment horizontal="center"/>
    </xf>
    <xf numFmtId="1" fontId="15" fillId="25" borderId="13" xfId="0" applyNumberFormat="1" applyFont="1" applyFill="1" applyBorder="1" applyAlignment="1">
      <alignment horizontal="center"/>
    </xf>
    <xf numFmtId="0" fontId="6" fillId="26" borderId="24" xfId="0" applyFont="1" applyFill="1" applyBorder="1" applyAlignment="1">
      <alignment horizontal="center"/>
    </xf>
    <xf numFmtId="0" fontId="6" fillId="26" borderId="12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center"/>
    </xf>
    <xf numFmtId="0" fontId="36" fillId="27" borderId="14" xfId="0" applyFont="1" applyFill="1" applyBorder="1" applyAlignment="1">
      <alignment horizontal="center"/>
    </xf>
    <xf numFmtId="0" fontId="36" fillId="27" borderId="0" xfId="0" applyFont="1" applyFill="1" applyBorder="1" applyAlignment="1">
      <alignment horizontal="center"/>
    </xf>
    <xf numFmtId="0" fontId="36" fillId="27" borderId="15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6" fillId="25" borderId="51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52" xfId="0" applyFont="1" applyFill="1" applyBorder="1" applyAlignment="1">
      <alignment horizontal="center"/>
    </xf>
    <xf numFmtId="172" fontId="7" fillId="24" borderId="12" xfId="0" applyNumberFormat="1" applyFont="1" applyFill="1" applyBorder="1" applyAlignment="1">
      <alignment horizontal="center"/>
    </xf>
    <xf numFmtId="172" fontId="7" fillId="24" borderId="13" xfId="0" applyNumberFormat="1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 wrapText="1"/>
    </xf>
    <xf numFmtId="0" fontId="6" fillId="26" borderId="12" xfId="0" applyFont="1" applyFill="1" applyBorder="1" applyAlignment="1">
      <alignment horizontal="center" wrapText="1"/>
    </xf>
    <xf numFmtId="0" fontId="6" fillId="26" borderId="13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36" xfId="0" applyFont="1" applyFill="1" applyBorder="1" applyAlignment="1">
      <alignment horizontal="center" wrapText="1"/>
    </xf>
    <xf numFmtId="0" fontId="0" fillId="25" borderId="15" xfId="0" applyFont="1" applyFill="1" applyBorder="1" applyAlignment="1">
      <alignment horizontal="center" wrapText="1"/>
    </xf>
    <xf numFmtId="0" fontId="0" fillId="25" borderId="37" xfId="0" applyFont="1" applyFill="1" applyBorder="1" applyAlignment="1">
      <alignment horizontal="center" wrapText="1"/>
    </xf>
    <xf numFmtId="172" fontId="7" fillId="25" borderId="12" xfId="0" applyNumberFormat="1" applyFont="1" applyFill="1" applyBorder="1" applyAlignment="1">
      <alignment horizontal="center"/>
    </xf>
    <xf numFmtId="172" fontId="7" fillId="25" borderId="13" xfId="0" applyNumberFormat="1" applyFont="1" applyFill="1" applyBorder="1" applyAlignment="1">
      <alignment horizontal="center"/>
    </xf>
    <xf numFmtId="0" fontId="6" fillId="26" borderId="24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2" fillId="27" borderId="45" xfId="0" applyFont="1" applyFill="1" applyBorder="1" applyAlignment="1">
      <alignment horizontal="center" vertical="justify"/>
    </xf>
    <xf numFmtId="0" fontId="12" fillId="27" borderId="28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7" fillId="24" borderId="12" xfId="0" applyNumberFormat="1" applyFont="1" applyFill="1" applyBorder="1" applyAlignment="1">
      <alignment horizontal="center"/>
    </xf>
    <xf numFmtId="172" fontId="7" fillId="24" borderId="13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6" fillId="26" borderId="12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1" fontId="15" fillId="25" borderId="10" xfId="0" applyNumberFormat="1" applyFont="1" applyFill="1" applyBorder="1" applyAlignment="1">
      <alignment horizontal="center"/>
    </xf>
    <xf numFmtId="172" fontId="7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 wrapText="1"/>
    </xf>
    <xf numFmtId="1" fontId="14" fillId="25" borderId="10" xfId="0" applyNumberFormat="1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26" borderId="24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6" fillId="27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6" fillId="26" borderId="24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12" fillId="27" borderId="31" xfId="0" applyFont="1" applyFill="1" applyBorder="1" applyAlignment="1">
      <alignment horizontal="center"/>
    </xf>
    <xf numFmtId="0" fontId="12" fillId="27" borderId="19" xfId="0" applyFont="1" applyFill="1" applyBorder="1" applyAlignment="1">
      <alignment horizontal="center"/>
    </xf>
    <xf numFmtId="0" fontId="36" fillId="27" borderId="10" xfId="0" applyFont="1" applyFill="1" applyBorder="1" applyAlignment="1">
      <alignment horizontal="center" wrapText="1"/>
    </xf>
    <xf numFmtId="0" fontId="36" fillId="27" borderId="10" xfId="0" applyFont="1" applyFill="1" applyBorder="1" applyAlignment="1">
      <alignment horizontal="center"/>
    </xf>
    <xf numFmtId="0" fontId="12" fillId="27" borderId="53" xfId="0" applyFont="1" applyFill="1" applyBorder="1" applyAlignment="1">
      <alignment horizontal="center" vertical="justify"/>
    </xf>
    <xf numFmtId="0" fontId="12" fillId="27" borderId="45" xfId="0" applyFont="1" applyFill="1" applyBorder="1" applyAlignment="1">
      <alignment horizontal="center" vertical="justify"/>
    </xf>
    <xf numFmtId="0" fontId="12" fillId="27" borderId="28" xfId="0" applyFont="1" applyFill="1" applyBorder="1" applyAlignment="1">
      <alignment horizontal="center" vertical="justify"/>
    </xf>
    <xf numFmtId="0" fontId="17" fillId="26" borderId="0" xfId="0" applyFont="1" applyFill="1" applyAlignment="1">
      <alignment horizontal="center"/>
    </xf>
    <xf numFmtId="0" fontId="12" fillId="27" borderId="38" xfId="0" applyFont="1" applyFill="1" applyBorder="1" applyAlignment="1">
      <alignment horizontal="center"/>
    </xf>
    <xf numFmtId="0" fontId="12" fillId="27" borderId="39" xfId="0" applyFont="1" applyFill="1" applyBorder="1" applyAlignment="1">
      <alignment horizontal="center"/>
    </xf>
    <xf numFmtId="0" fontId="12" fillId="27" borderId="24" xfId="0" applyFont="1" applyFill="1" applyBorder="1" applyAlignment="1">
      <alignment horizontal="center" wrapText="1"/>
    </xf>
    <xf numFmtId="0" fontId="12" fillId="27" borderId="13" xfId="0" applyFont="1" applyFill="1" applyBorder="1" applyAlignment="1">
      <alignment horizontal="center" wrapText="1"/>
    </xf>
    <xf numFmtId="0" fontId="12" fillId="27" borderId="40" xfId="0" applyFont="1" applyFill="1" applyBorder="1" applyAlignment="1">
      <alignment horizontal="center"/>
    </xf>
    <xf numFmtId="0" fontId="12" fillId="27" borderId="41" xfId="0" applyFont="1" applyFill="1" applyBorder="1" applyAlignment="1">
      <alignment horizontal="center"/>
    </xf>
    <xf numFmtId="0" fontId="12" fillId="27" borderId="42" xfId="0" applyFont="1" applyFill="1" applyBorder="1" applyAlignment="1">
      <alignment horizontal="center"/>
    </xf>
    <xf numFmtId="0" fontId="12" fillId="27" borderId="24" xfId="0" applyFont="1" applyFill="1" applyBorder="1" applyAlignment="1">
      <alignment horizontal="center"/>
    </xf>
    <xf numFmtId="0" fontId="12" fillId="27" borderId="12" xfId="0" applyFont="1" applyFill="1" applyBorder="1" applyAlignment="1">
      <alignment horizontal="center"/>
    </xf>
    <xf numFmtId="0" fontId="12" fillId="27" borderId="53" xfId="0" applyFont="1" applyFill="1" applyBorder="1" applyAlignment="1">
      <alignment horizontal="center" vertical="justify" wrapText="1"/>
    </xf>
    <xf numFmtId="0" fontId="12" fillId="27" borderId="45" xfId="0" applyFont="1" applyFill="1" applyBorder="1" applyAlignment="1">
      <alignment horizontal="center" vertical="justify" wrapText="1"/>
    </xf>
    <xf numFmtId="0" fontId="12" fillId="27" borderId="54" xfId="0" applyFont="1" applyFill="1" applyBorder="1" applyAlignment="1">
      <alignment horizontal="center" vertical="justify" wrapText="1"/>
    </xf>
    <xf numFmtId="0" fontId="15" fillId="25" borderId="18" xfId="0" applyFont="1" applyFill="1" applyBorder="1" applyAlignment="1">
      <alignment horizontal="center"/>
    </xf>
    <xf numFmtId="0" fontId="15" fillId="25" borderId="51" xfId="0" applyFont="1" applyFill="1" applyBorder="1" applyAlignment="1">
      <alignment horizontal="center"/>
    </xf>
    <xf numFmtId="0" fontId="15" fillId="25" borderId="36" xfId="0" applyFont="1" applyFill="1" applyBorder="1" applyAlignment="1">
      <alignment horizontal="center"/>
    </xf>
    <xf numFmtId="0" fontId="15" fillId="25" borderId="14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15" fillId="25" borderId="15" xfId="0" applyFont="1" applyFill="1" applyBorder="1" applyAlignment="1">
      <alignment horizontal="center"/>
    </xf>
    <xf numFmtId="0" fontId="15" fillId="25" borderId="16" xfId="0" applyFont="1" applyFill="1" applyBorder="1" applyAlignment="1">
      <alignment horizontal="center"/>
    </xf>
    <xf numFmtId="0" fontId="15" fillId="25" borderId="52" xfId="0" applyFont="1" applyFill="1" applyBorder="1" applyAlignment="1">
      <alignment horizontal="center"/>
    </xf>
    <xf numFmtId="0" fontId="15" fillId="25" borderId="37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59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1" fontId="15" fillId="22" borderId="10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57" xfId="0" applyFont="1" applyFill="1" applyBorder="1" applyAlignment="1">
      <alignment horizontal="center" wrapText="1"/>
    </xf>
    <xf numFmtId="0" fontId="15" fillId="0" borderId="5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5" fillId="0" borderId="44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26" borderId="12" xfId="0" applyFont="1" applyFill="1" applyBorder="1" applyAlignment="1">
      <alignment horizontal="center" wrapText="1"/>
    </xf>
    <xf numFmtId="0" fontId="0" fillId="26" borderId="13" xfId="0" applyFont="1" applyFill="1" applyBorder="1" applyAlignment="1">
      <alignment horizontal="center" wrapText="1"/>
    </xf>
    <xf numFmtId="0" fontId="15" fillId="0" borderId="6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15" fillId="22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3" fillId="27" borderId="40" xfId="0" applyFont="1" applyFill="1" applyBorder="1" applyAlignment="1">
      <alignment horizontal="center"/>
    </xf>
    <xf numFmtId="0" fontId="13" fillId="27" borderId="41" xfId="0" applyFont="1" applyFill="1" applyBorder="1" applyAlignment="1">
      <alignment horizontal="center"/>
    </xf>
    <xf numFmtId="0" fontId="13" fillId="27" borderId="42" xfId="0" applyFont="1" applyFill="1" applyBorder="1" applyAlignment="1">
      <alignment horizontal="center"/>
    </xf>
    <xf numFmtId="0" fontId="9" fillId="27" borderId="60" xfId="0" applyFont="1" applyFill="1" applyBorder="1" applyAlignment="1">
      <alignment horizontal="center"/>
    </xf>
    <xf numFmtId="0" fontId="9" fillId="27" borderId="2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11" fillId="26" borderId="61" xfId="0" applyFont="1" applyFill="1" applyBorder="1" applyAlignment="1">
      <alignment horizontal="right"/>
    </xf>
    <xf numFmtId="0" fontId="2" fillId="27" borderId="43" xfId="0" applyFont="1" applyFill="1" applyBorder="1" applyAlignment="1">
      <alignment/>
    </xf>
    <xf numFmtId="0" fontId="2" fillId="27" borderId="62" xfId="0" applyFont="1" applyFill="1" applyBorder="1" applyAlignment="1">
      <alignment/>
    </xf>
    <xf numFmtId="0" fontId="2" fillId="27" borderId="24" xfId="0" applyFont="1" applyFill="1" applyBorder="1" applyAlignment="1">
      <alignment horizontal="center"/>
    </xf>
    <xf numFmtId="0" fontId="2" fillId="27" borderId="26" xfId="0" applyFont="1" applyFill="1" applyBorder="1" applyAlignment="1">
      <alignment horizontal="center"/>
    </xf>
    <xf numFmtId="0" fontId="12" fillId="27" borderId="63" xfId="0" applyFont="1" applyFill="1" applyBorder="1" applyAlignment="1">
      <alignment horizontal="center"/>
    </xf>
    <xf numFmtId="0" fontId="12" fillId="27" borderId="40" xfId="0" applyFont="1" applyFill="1" applyBorder="1" applyAlignment="1">
      <alignment horizontal="center" vertical="justify" wrapText="1"/>
    </xf>
    <xf numFmtId="0" fontId="12" fillId="27" borderId="41" xfId="0" applyFont="1" applyFill="1" applyBorder="1" applyAlignment="1">
      <alignment horizontal="center" vertical="justify" wrapText="1"/>
    </xf>
    <xf numFmtId="0" fontId="12" fillId="27" borderId="63" xfId="0" applyFont="1" applyFill="1" applyBorder="1" applyAlignment="1">
      <alignment horizontal="center" vertical="justify" wrapText="1"/>
    </xf>
    <xf numFmtId="0" fontId="12" fillId="27" borderId="40" xfId="0" applyFont="1" applyFill="1" applyBorder="1" applyAlignment="1">
      <alignment horizontal="center" vertical="justify"/>
    </xf>
    <xf numFmtId="0" fontId="12" fillId="27" borderId="41" xfId="0" applyFont="1" applyFill="1" applyBorder="1" applyAlignment="1">
      <alignment horizontal="center" vertical="justify"/>
    </xf>
    <xf numFmtId="0" fontId="12" fillId="27" borderId="63" xfId="0" applyFont="1" applyFill="1" applyBorder="1" applyAlignment="1">
      <alignment horizontal="center" vertical="justify"/>
    </xf>
    <xf numFmtId="0" fontId="0" fillId="27" borderId="10" xfId="0" applyFont="1" applyFill="1" applyBorder="1" applyAlignment="1">
      <alignment horizontal="center" wrapText="1"/>
    </xf>
    <xf numFmtId="0" fontId="2" fillId="27" borderId="38" xfId="0" applyFont="1" applyFill="1" applyBorder="1" applyAlignment="1">
      <alignment horizontal="center"/>
    </xf>
    <xf numFmtId="0" fontId="2" fillId="27" borderId="39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2" fillId="27" borderId="31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 wrapText="1"/>
    </xf>
    <xf numFmtId="0" fontId="2" fillId="27" borderId="13" xfId="0" applyFont="1" applyFill="1" applyBorder="1" applyAlignment="1">
      <alignment horizontal="center" wrapText="1"/>
    </xf>
    <xf numFmtId="0" fontId="2" fillId="27" borderId="31" xfId="0" applyFont="1" applyFill="1" applyBorder="1" applyAlignment="1">
      <alignment horizontal="center" wrapText="1"/>
    </xf>
    <xf numFmtId="0" fontId="2" fillId="27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2" fontId="15" fillId="22" borderId="12" xfId="0" applyNumberFormat="1" applyFont="1" applyFill="1" applyBorder="1" applyAlignment="1">
      <alignment horizontal="center"/>
    </xf>
    <xf numFmtId="172" fontId="15" fillId="22" borderId="1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2" fillId="27" borderId="17" xfId="0" applyFont="1" applyFill="1" applyBorder="1" applyAlignment="1">
      <alignment horizontal="center" vertical="justify" wrapText="1"/>
    </xf>
    <xf numFmtId="0" fontId="12" fillId="27" borderId="49" xfId="0" applyFont="1" applyFill="1" applyBorder="1" applyAlignment="1">
      <alignment horizontal="center" vertical="justify" wrapText="1"/>
    </xf>
    <xf numFmtId="0" fontId="12" fillId="27" borderId="50" xfId="0" applyFont="1" applyFill="1" applyBorder="1" applyAlignment="1">
      <alignment horizontal="center" vertical="justify" wrapText="1"/>
    </xf>
    <xf numFmtId="0" fontId="0" fillId="0" borderId="2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26" borderId="12" xfId="0" applyFont="1" applyFill="1" applyBorder="1" applyAlignment="1">
      <alignment horizontal="center" wrapText="1"/>
    </xf>
    <xf numFmtId="0" fontId="6" fillId="26" borderId="13" xfId="0" applyFont="1" applyFill="1" applyBorder="1" applyAlignment="1">
      <alignment horizontal="center" wrapText="1"/>
    </xf>
    <xf numFmtId="0" fontId="6" fillId="26" borderId="10" xfId="0" applyFont="1" applyFill="1" applyBorder="1" applyAlignment="1">
      <alignment horizontal="center" wrapText="1"/>
    </xf>
    <xf numFmtId="0" fontId="6" fillId="26" borderId="10" xfId="0" applyFont="1" applyFill="1" applyBorder="1" applyAlignment="1">
      <alignment horizontal="center" wrapText="1"/>
    </xf>
    <xf numFmtId="172" fontId="7" fillId="22" borderId="12" xfId="0" applyNumberFormat="1" applyFont="1" applyFill="1" applyBorder="1" applyAlignment="1">
      <alignment horizontal="center"/>
    </xf>
    <xf numFmtId="172" fontId="7" fillId="22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26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26" borderId="26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0" fontId="2" fillId="27" borderId="64" xfId="0" applyFont="1" applyFill="1" applyBorder="1" applyAlignment="1">
      <alignment horizontal="center"/>
    </xf>
    <xf numFmtId="0" fontId="12" fillId="27" borderId="46" xfId="0" applyFont="1" applyFill="1" applyBorder="1" applyAlignment="1">
      <alignment horizontal="center" vertical="justify" wrapText="1"/>
    </xf>
    <xf numFmtId="0" fontId="12" fillId="27" borderId="47" xfId="0" applyFont="1" applyFill="1" applyBorder="1" applyAlignment="1">
      <alignment horizontal="center" vertical="justify" wrapText="1"/>
    </xf>
    <xf numFmtId="0" fontId="12" fillId="27" borderId="48" xfId="0" applyFont="1" applyFill="1" applyBorder="1" applyAlignment="1">
      <alignment horizontal="center" vertical="justify" wrapText="1"/>
    </xf>
    <xf numFmtId="0" fontId="12" fillId="27" borderId="65" xfId="0" applyFont="1" applyFill="1" applyBorder="1" applyAlignment="1">
      <alignment horizontal="center" vertical="justify" wrapText="1"/>
    </xf>
    <xf numFmtId="0" fontId="12" fillId="27" borderId="41" xfId="0" applyFont="1" applyFill="1" applyBorder="1" applyAlignment="1">
      <alignment horizontal="center" vertical="justify" wrapText="1"/>
    </xf>
    <xf numFmtId="0" fontId="36" fillId="27" borderId="17" xfId="0" applyFont="1" applyFill="1" applyBorder="1" applyAlignment="1">
      <alignment horizontal="center"/>
    </xf>
    <xf numFmtId="0" fontId="36" fillId="27" borderId="49" xfId="0" applyFont="1" applyFill="1" applyBorder="1" applyAlignment="1">
      <alignment horizontal="center"/>
    </xf>
    <xf numFmtId="0" fontId="36" fillId="27" borderId="50" xfId="0" applyFont="1" applyFill="1" applyBorder="1" applyAlignment="1">
      <alignment horizontal="center"/>
    </xf>
    <xf numFmtId="1" fontId="7" fillId="24" borderId="12" xfId="0" applyNumberFormat="1" applyFont="1" applyFill="1" applyBorder="1" applyAlignment="1">
      <alignment horizontal="center"/>
    </xf>
    <xf numFmtId="1" fontId="7" fillId="24" borderId="13" xfId="0" applyNumberFormat="1" applyFont="1" applyFill="1" applyBorder="1" applyAlignment="1">
      <alignment horizontal="center"/>
    </xf>
    <xf numFmtId="1" fontId="7" fillId="25" borderId="10" xfId="0" applyNumberFormat="1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1" fontId="15" fillId="25" borderId="11" xfId="0" applyNumberFormat="1" applyFont="1" applyFill="1" applyBorder="1" applyAlignment="1">
      <alignment horizontal="center"/>
    </xf>
    <xf numFmtId="1" fontId="15" fillId="25" borderId="12" xfId="0" applyNumberFormat="1" applyFont="1" applyFill="1" applyBorder="1" applyAlignment="1">
      <alignment horizontal="center"/>
    </xf>
    <xf numFmtId="1" fontId="15" fillId="25" borderId="13" xfId="0" applyNumberFormat="1" applyFont="1" applyFill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15" fillId="25" borderId="13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26" borderId="11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35" fillId="26" borderId="11" xfId="0" applyFont="1" applyFill="1" applyBorder="1" applyAlignment="1">
      <alignment horizontal="center" wrapText="1"/>
    </xf>
    <xf numFmtId="0" fontId="35" fillId="26" borderId="12" xfId="0" applyFont="1" applyFill="1" applyBorder="1" applyAlignment="1">
      <alignment horizontal="center" wrapText="1"/>
    </xf>
    <xf numFmtId="0" fontId="35" fillId="26" borderId="13" xfId="0" applyFont="1" applyFill="1" applyBorder="1" applyAlignment="1">
      <alignment horizontal="center" wrapText="1"/>
    </xf>
    <xf numFmtId="0" fontId="11" fillId="26" borderId="61" xfId="0" applyFont="1" applyFill="1" applyBorder="1" applyAlignment="1">
      <alignment horizontal="right"/>
    </xf>
    <xf numFmtId="0" fontId="17" fillId="27" borderId="60" xfId="0" applyFont="1" applyFill="1" applyBorder="1" applyAlignment="1">
      <alignment/>
    </xf>
    <xf numFmtId="0" fontId="39" fillId="27" borderId="57" xfId="0" applyFont="1" applyFill="1" applyBorder="1" applyAlignment="1">
      <alignment/>
    </xf>
    <xf numFmtId="0" fontId="17" fillId="27" borderId="24" xfId="0" applyFont="1" applyFill="1" applyBorder="1" applyAlignment="1">
      <alignment horizontal="center"/>
    </xf>
    <xf numFmtId="0" fontId="39" fillId="27" borderId="12" xfId="0" applyFont="1" applyFill="1" applyBorder="1" applyAlignment="1">
      <alignment/>
    </xf>
    <xf numFmtId="0" fontId="17" fillId="27" borderId="24" xfId="0" applyFont="1" applyFill="1" applyBorder="1" applyAlignment="1">
      <alignment horizontal="center" wrapText="1"/>
    </xf>
    <xf numFmtId="0" fontId="40" fillId="27" borderId="40" xfId="0" applyFont="1" applyFill="1" applyBorder="1" applyAlignment="1">
      <alignment horizontal="center"/>
    </xf>
    <xf numFmtId="0" fontId="39" fillId="27" borderId="41" xfId="0" applyFont="1" applyFill="1" applyBorder="1" applyAlignment="1">
      <alignment/>
    </xf>
    <xf numFmtId="0" fontId="39" fillId="27" borderId="63" xfId="0" applyFont="1" applyFill="1" applyBorder="1" applyAlignment="1">
      <alignment/>
    </xf>
    <xf numFmtId="0" fontId="40" fillId="27" borderId="40" xfId="0" applyFont="1" applyFill="1" applyBorder="1" applyAlignment="1">
      <alignment horizontal="center" vertical="justify" wrapText="1"/>
    </xf>
    <xf numFmtId="0" fontId="40" fillId="27" borderId="41" xfId="0" applyFont="1" applyFill="1" applyBorder="1" applyAlignment="1">
      <alignment horizontal="center" vertical="justify" wrapText="1"/>
    </xf>
    <xf numFmtId="0" fontId="40" fillId="27" borderId="63" xfId="0" applyFont="1" applyFill="1" applyBorder="1" applyAlignment="1">
      <alignment horizontal="center" vertical="justify" wrapText="1"/>
    </xf>
    <xf numFmtId="0" fontId="40" fillId="27" borderId="40" xfId="0" applyFont="1" applyFill="1" applyBorder="1" applyAlignment="1">
      <alignment horizontal="center" vertical="justify"/>
    </xf>
    <xf numFmtId="0" fontId="39" fillId="27" borderId="42" xfId="0" applyFont="1" applyFill="1" applyBorder="1" applyAlignment="1">
      <alignment/>
    </xf>
    <xf numFmtId="0" fontId="41" fillId="27" borderId="60" xfId="0" applyFont="1" applyFill="1" applyBorder="1" applyAlignment="1">
      <alignment horizontal="center" wrapText="1"/>
    </xf>
    <xf numFmtId="0" fontId="39" fillId="27" borderId="57" xfId="0" applyFont="1" applyFill="1" applyBorder="1" applyAlignment="1">
      <alignment wrapText="1"/>
    </xf>
    <xf numFmtId="0" fontId="0" fillId="26" borderId="43" xfId="0" applyFill="1" applyBorder="1" applyAlignment="1">
      <alignment horizontal="center"/>
    </xf>
    <xf numFmtId="0" fontId="0" fillId="0" borderId="59" xfId="0" applyBorder="1" applyAlignment="1">
      <alignment/>
    </xf>
    <xf numFmtId="0" fontId="6" fillId="26" borderId="3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26" borderId="31" xfId="0" applyFont="1" applyFill="1" applyBorder="1" applyAlignment="1">
      <alignment horizontal="center" wrapText="1"/>
    </xf>
    <xf numFmtId="0" fontId="6" fillId="26" borderId="31" xfId="0" applyFon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1" fontId="7" fillId="22" borderId="31" xfId="0" applyNumberFormat="1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66" xfId="0" applyFill="1" applyBorder="1" applyAlignment="1">
      <alignment horizontal="center" wrapText="1"/>
    </xf>
    <xf numFmtId="0" fontId="0" fillId="26" borderId="56" xfId="0" applyFill="1" applyBorder="1" applyAlignment="1">
      <alignment horizontal="center" wrapText="1"/>
    </xf>
    <xf numFmtId="0" fontId="0" fillId="26" borderId="59" xfId="0" applyFill="1" applyBorder="1" applyAlignment="1">
      <alignment horizontal="center"/>
    </xf>
    <xf numFmtId="1" fontId="7" fillId="22" borderId="10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center" wrapText="1"/>
    </xf>
    <xf numFmtId="0" fontId="0" fillId="26" borderId="10" xfId="0" applyFont="1" applyFill="1" applyBorder="1" applyAlignment="1">
      <alignment horizontal="center" wrapText="1"/>
    </xf>
    <xf numFmtId="0" fontId="16" fillId="26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56" xfId="0" applyBorder="1" applyAlignment="1">
      <alignment horizontal="center" wrapText="1"/>
    </xf>
    <xf numFmtId="0" fontId="0" fillId="26" borderId="56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26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26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 wrapText="1"/>
    </xf>
    <xf numFmtId="0" fontId="0" fillId="26" borderId="11" xfId="0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1" fontId="7" fillId="22" borderId="12" xfId="0" applyNumberFormat="1" applyFont="1" applyFill="1" applyBorder="1" applyAlignment="1">
      <alignment horizontal="center"/>
    </xf>
    <xf numFmtId="1" fontId="7" fillId="22" borderId="13" xfId="0" applyNumberFormat="1" applyFont="1" applyFill="1" applyBorder="1" applyAlignment="1">
      <alignment horizontal="center"/>
    </xf>
    <xf numFmtId="0" fontId="12" fillId="27" borderId="17" xfId="0" applyFont="1" applyFill="1" applyBorder="1" applyAlignment="1">
      <alignment horizontal="center" vertical="justify"/>
    </xf>
    <xf numFmtId="0" fontId="12" fillId="27" borderId="49" xfId="0" applyFont="1" applyFill="1" applyBorder="1" applyAlignment="1">
      <alignment horizontal="center" vertical="justify"/>
    </xf>
    <xf numFmtId="0" fontId="12" fillId="27" borderId="50" xfId="0" applyFont="1" applyFill="1" applyBorder="1" applyAlignment="1">
      <alignment horizontal="center" vertical="justify"/>
    </xf>
    <xf numFmtId="0" fontId="0" fillId="27" borderId="17" xfId="0" applyFont="1" applyFill="1" applyBorder="1" applyAlignment="1">
      <alignment horizontal="center"/>
    </xf>
    <xf numFmtId="0" fontId="0" fillId="27" borderId="49" xfId="0" applyFont="1" applyFill="1" applyBorder="1" applyAlignment="1">
      <alignment horizontal="center"/>
    </xf>
    <xf numFmtId="0" fontId="0" fillId="27" borderId="5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 vertical="justify"/>
    </xf>
    <xf numFmtId="0" fontId="12" fillId="27" borderId="28" xfId="0" applyFont="1" applyFill="1" applyBorder="1" applyAlignment="1">
      <alignment horizontal="center" vertical="justify" wrapText="1"/>
    </xf>
    <xf numFmtId="1" fontId="35" fillId="0" borderId="11" xfId="0" applyNumberFormat="1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1" fontId="35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11" fillId="26" borderId="0" xfId="0" applyFont="1" applyFill="1" applyBorder="1" applyAlignment="1">
      <alignment horizontal="right"/>
    </xf>
    <xf numFmtId="0" fontId="13" fillId="27" borderId="46" xfId="0" applyFont="1" applyFill="1" applyBorder="1" applyAlignment="1">
      <alignment horizontal="center"/>
    </xf>
    <xf numFmtId="0" fontId="13" fillId="27" borderId="47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0" fontId="0" fillId="26" borderId="58" xfId="0" applyFill="1" applyBorder="1" applyAlignment="1">
      <alignment horizontal="center"/>
    </xf>
    <xf numFmtId="0" fontId="0" fillId="26" borderId="12" xfId="0" applyFill="1" applyBorder="1" applyAlignment="1">
      <alignment horizontal="center" wrapText="1"/>
    </xf>
    <xf numFmtId="0" fontId="0" fillId="26" borderId="13" xfId="0" applyFill="1" applyBorder="1" applyAlignment="1">
      <alignment horizontal="center" wrapText="1"/>
    </xf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1" fontId="7" fillId="22" borderId="12" xfId="0" applyNumberFormat="1" applyFont="1" applyFill="1" applyBorder="1" applyAlignment="1">
      <alignment horizontal="center"/>
    </xf>
    <xf numFmtId="1" fontId="7" fillId="22" borderId="13" xfId="0" applyNumberFormat="1" applyFont="1" applyFill="1" applyBorder="1" applyAlignment="1">
      <alignment horizontal="center"/>
    </xf>
    <xf numFmtId="0" fontId="0" fillId="26" borderId="55" xfId="0" applyFill="1" applyBorder="1" applyAlignment="1">
      <alignment horizontal="center" wrapText="1"/>
    </xf>
    <xf numFmtId="0" fontId="0" fillId="26" borderId="11" xfId="0" applyFill="1" applyBorder="1" applyAlignment="1">
      <alignment horizontal="center" wrapText="1"/>
    </xf>
    <xf numFmtId="0" fontId="0" fillId="26" borderId="11" xfId="0" applyFont="1" applyFill="1" applyBorder="1" applyAlignment="1">
      <alignment horizontal="center" wrapText="1"/>
    </xf>
    <xf numFmtId="0" fontId="0" fillId="26" borderId="36" xfId="0" applyFill="1" applyBorder="1" applyAlignment="1">
      <alignment horizontal="center" wrapText="1"/>
    </xf>
    <xf numFmtId="0" fontId="0" fillId="26" borderId="15" xfId="0" applyFill="1" applyBorder="1" applyAlignment="1">
      <alignment horizontal="center" wrapText="1"/>
    </xf>
    <xf numFmtId="0" fontId="0" fillId="26" borderId="33" xfId="0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0" fontId="0" fillId="25" borderId="18" xfId="0" applyFill="1" applyBorder="1" applyAlignment="1">
      <alignment horizontal="center"/>
    </xf>
    <xf numFmtId="0" fontId="0" fillId="25" borderId="51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37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72" fontId="7" fillId="25" borderId="10" xfId="0" applyNumberFormat="1" applyFont="1" applyFill="1" applyBorder="1" applyAlignment="1">
      <alignment horizontal="center"/>
    </xf>
    <xf numFmtId="0" fontId="2" fillId="27" borderId="60" xfId="0" applyFont="1" applyFill="1" applyBorder="1" applyAlignment="1">
      <alignment/>
    </xf>
    <xf numFmtId="0" fontId="0" fillId="27" borderId="57" xfId="0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41" xfId="0" applyFill="1" applyBorder="1" applyAlignment="1">
      <alignment/>
    </xf>
    <xf numFmtId="0" fontId="0" fillId="27" borderId="63" xfId="0" applyFill="1" applyBorder="1" applyAlignment="1">
      <alignment/>
    </xf>
    <xf numFmtId="0" fontId="0" fillId="27" borderId="42" xfId="0" applyFill="1" applyBorder="1" applyAlignment="1">
      <alignment/>
    </xf>
    <xf numFmtId="0" fontId="9" fillId="27" borderId="60" xfId="0" applyFont="1" applyFill="1" applyBorder="1" applyAlignment="1">
      <alignment horizontal="center" wrapText="1"/>
    </xf>
    <xf numFmtId="0" fontId="0" fillId="27" borderId="57" xfId="0" applyFill="1" applyBorder="1" applyAlignment="1">
      <alignment wrapText="1"/>
    </xf>
    <xf numFmtId="0" fontId="1" fillId="26" borderId="56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6" borderId="57" xfId="0" applyFill="1" applyBorder="1" applyAlignment="1">
      <alignment horizontal="center"/>
    </xf>
    <xf numFmtId="0" fontId="16" fillId="26" borderId="11" xfId="0" applyFont="1" applyFill="1" applyBorder="1" applyAlignment="1">
      <alignment horizontal="center" wrapText="1"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center" wrapText="1"/>
    </xf>
    <xf numFmtId="0" fontId="1" fillId="26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0" fillId="26" borderId="24" xfId="0" applyFill="1" applyBorder="1" applyAlignment="1">
      <alignment horizontal="center"/>
    </xf>
    <xf numFmtId="0" fontId="0" fillId="26" borderId="69" xfId="0" applyFill="1" applyBorder="1" applyAlignment="1">
      <alignment horizontal="center"/>
    </xf>
    <xf numFmtId="0" fontId="0" fillId="0" borderId="70" xfId="0" applyBorder="1" applyAlignment="1">
      <alignment/>
    </xf>
    <xf numFmtId="0" fontId="0" fillId="26" borderId="60" xfId="0" applyFill="1" applyBorder="1" applyAlignment="1">
      <alignment horizontal="center" wrapText="1"/>
    </xf>
    <xf numFmtId="0" fontId="0" fillId="26" borderId="57" xfId="0" applyFill="1" applyBorder="1" applyAlignment="1">
      <alignment horizontal="center" wrapText="1"/>
    </xf>
    <xf numFmtId="0" fontId="0" fillId="26" borderId="58" xfId="0" applyFill="1" applyBorder="1" applyAlignment="1">
      <alignment horizontal="center" wrapText="1"/>
    </xf>
    <xf numFmtId="0" fontId="0" fillId="0" borderId="26" xfId="0" applyBorder="1" applyAlignment="1">
      <alignment/>
    </xf>
    <xf numFmtId="1" fontId="7" fillId="22" borderId="24" xfId="0" applyNumberFormat="1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7" borderId="25" xfId="0" applyFill="1" applyBorder="1" applyAlignment="1">
      <alignment wrapText="1"/>
    </xf>
    <xf numFmtId="0" fontId="0" fillId="26" borderId="60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wrapText="1"/>
    </xf>
    <xf numFmtId="0" fontId="0" fillId="25" borderId="10" xfId="0" applyFill="1" applyBorder="1" applyAlignment="1">
      <alignment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" fontId="7" fillId="25" borderId="10" xfId="0" applyNumberFormat="1" applyFont="1" applyFill="1" applyBorder="1" applyAlignment="1">
      <alignment horizontal="center"/>
    </xf>
    <xf numFmtId="0" fontId="0" fillId="25" borderId="11" xfId="0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71" xfId="0" applyFill="1" applyBorder="1" applyAlignment="1">
      <alignment horizontal="center"/>
    </xf>
    <xf numFmtId="0" fontId="0" fillId="25" borderId="72" xfId="0" applyFill="1" applyBorder="1" applyAlignment="1">
      <alignment horizontal="center"/>
    </xf>
    <xf numFmtId="0" fontId="0" fillId="25" borderId="73" xfId="0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F152"/>
  <sheetViews>
    <sheetView workbookViewId="0" topLeftCell="A1">
      <selection activeCell="W10" sqref="W10:W12"/>
    </sheetView>
  </sheetViews>
  <sheetFormatPr defaultColWidth="9.140625" defaultRowHeight="12.75"/>
  <cols>
    <col min="1" max="1" width="3.7109375" style="23" customWidth="1"/>
    <col min="2" max="2" width="8.57421875" style="23" customWidth="1"/>
    <col min="3" max="3" width="6.8515625" style="23" customWidth="1"/>
    <col min="4" max="4" width="10.140625" style="23" customWidth="1"/>
    <col min="5" max="5" width="6.8515625" style="23" customWidth="1"/>
    <col min="6" max="6" width="9.140625" style="23" customWidth="1"/>
    <col min="7" max="7" width="9.28125" style="23" customWidth="1"/>
    <col min="8" max="8" width="8.8515625" style="23" customWidth="1"/>
    <col min="9" max="9" width="7.7109375" style="23" customWidth="1"/>
    <col min="10" max="10" width="9.8515625" style="23" customWidth="1"/>
    <col min="11" max="11" width="8.8515625" style="146" customWidth="1"/>
    <col min="12" max="12" width="8.00390625" style="23" customWidth="1"/>
    <col min="13" max="13" width="7.421875" style="23" customWidth="1"/>
    <col min="14" max="14" width="9.00390625" style="23" customWidth="1"/>
    <col min="15" max="15" width="7.8515625" style="23" customWidth="1"/>
    <col min="16" max="16" width="8.28125" style="23" customWidth="1"/>
    <col min="17" max="17" width="7.8515625" style="23" customWidth="1"/>
    <col min="18" max="18" width="12.8515625" style="23" customWidth="1"/>
    <col min="19" max="19" width="11.57421875" style="23" customWidth="1"/>
    <col min="20" max="20" width="8.140625" style="23" customWidth="1"/>
    <col min="21" max="21" width="10.00390625" style="23" customWidth="1"/>
    <col min="22" max="22" width="9.00390625" style="23" customWidth="1"/>
    <col min="23" max="23" width="12.140625" style="23" customWidth="1"/>
    <col min="24" max="16384" width="9.140625" style="23" customWidth="1"/>
  </cols>
  <sheetData>
    <row r="1" spans="3:32" ht="35.25" customHeight="1" thickBot="1">
      <c r="C1" s="249" t="s">
        <v>20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X1" s="28"/>
      <c r="Y1" s="28"/>
      <c r="Z1" s="28"/>
      <c r="AA1" s="28"/>
      <c r="AB1" s="28"/>
      <c r="AC1" s="28"/>
      <c r="AD1" s="28"/>
      <c r="AE1" s="28"/>
      <c r="AF1" s="28"/>
    </row>
    <row r="2" spans="1:32" s="94" customFormat="1" ht="15.75" customHeight="1" thickBot="1">
      <c r="A2" s="245" t="s">
        <v>0</v>
      </c>
      <c r="B2" s="245" t="s">
        <v>1</v>
      </c>
      <c r="C2" s="253" t="s">
        <v>2</v>
      </c>
      <c r="D2" s="214" t="s">
        <v>3</v>
      </c>
      <c r="E2" s="213" t="s">
        <v>43</v>
      </c>
      <c r="F2" s="250" t="s">
        <v>4</v>
      </c>
      <c r="G2" s="251"/>
      <c r="H2" s="252"/>
      <c r="I2" s="259" t="s">
        <v>375</v>
      </c>
      <c r="J2" s="260"/>
      <c r="K2" s="260"/>
      <c r="L2" s="260"/>
      <c r="M2" s="261"/>
      <c r="N2" s="257" t="s">
        <v>23</v>
      </c>
      <c r="O2" s="257"/>
      <c r="P2" s="257"/>
      <c r="Q2" s="258"/>
      <c r="R2" s="211" t="s">
        <v>293</v>
      </c>
      <c r="S2" s="235"/>
      <c r="T2" s="236"/>
      <c r="U2" s="213" t="s">
        <v>237</v>
      </c>
      <c r="V2" s="214" t="s">
        <v>1328</v>
      </c>
      <c r="W2" s="214" t="s">
        <v>14</v>
      </c>
      <c r="X2" s="218"/>
      <c r="Y2" s="218"/>
      <c r="Z2" s="216"/>
      <c r="AA2" s="216"/>
      <c r="AB2" s="216"/>
      <c r="AC2" s="216"/>
      <c r="AD2" s="218"/>
      <c r="AE2" s="216"/>
      <c r="AF2" s="93"/>
    </row>
    <row r="3" spans="1:32" s="94" customFormat="1" ht="63" customHeight="1" thickBot="1">
      <c r="A3" s="246"/>
      <c r="B3" s="246"/>
      <c r="C3" s="254"/>
      <c r="D3" s="212"/>
      <c r="E3" s="247"/>
      <c r="F3" s="95" t="s">
        <v>5</v>
      </c>
      <c r="G3" s="95" t="s">
        <v>6</v>
      </c>
      <c r="H3" s="96" t="s">
        <v>12</v>
      </c>
      <c r="I3" s="97" t="s">
        <v>13</v>
      </c>
      <c r="J3" s="98" t="s">
        <v>537</v>
      </c>
      <c r="K3" s="158" t="s">
        <v>44</v>
      </c>
      <c r="L3" s="99" t="s">
        <v>21</v>
      </c>
      <c r="M3" s="99" t="s">
        <v>1250</v>
      </c>
      <c r="N3" s="100" t="s">
        <v>380</v>
      </c>
      <c r="O3" s="148" t="s">
        <v>9</v>
      </c>
      <c r="P3" s="148" t="s">
        <v>10</v>
      </c>
      <c r="Q3" s="148" t="s">
        <v>11</v>
      </c>
      <c r="R3" s="101" t="s">
        <v>292</v>
      </c>
      <c r="S3" s="101" t="s">
        <v>295</v>
      </c>
      <c r="T3" s="101" t="s">
        <v>294</v>
      </c>
      <c r="U3" s="210"/>
      <c r="V3" s="212"/>
      <c r="W3" s="212"/>
      <c r="X3" s="218"/>
      <c r="Y3" s="218"/>
      <c r="Z3" s="216"/>
      <c r="AA3" s="216"/>
      <c r="AB3" s="216"/>
      <c r="AC3" s="216"/>
      <c r="AD3" s="218"/>
      <c r="AE3" s="216"/>
      <c r="AF3" s="93"/>
    </row>
    <row r="4" spans="1:32" ht="18" customHeight="1">
      <c r="A4" s="221">
        <v>1</v>
      </c>
      <c r="B4" s="248" t="s">
        <v>17</v>
      </c>
      <c r="C4" s="237" t="s">
        <v>45</v>
      </c>
      <c r="D4" s="248" t="s">
        <v>18</v>
      </c>
      <c r="E4" s="248">
        <v>250</v>
      </c>
      <c r="F4" s="248" t="s">
        <v>19</v>
      </c>
      <c r="G4" s="248" t="s">
        <v>29</v>
      </c>
      <c r="H4" s="248">
        <v>933</v>
      </c>
      <c r="I4" s="220">
        <v>25</v>
      </c>
      <c r="J4" s="220">
        <v>0.1</v>
      </c>
      <c r="K4" s="255">
        <f>0.6*9.81*J4*I4</f>
        <v>14.715</v>
      </c>
      <c r="L4" s="219">
        <v>40</v>
      </c>
      <c r="M4" s="219">
        <f>L4*120</f>
        <v>4800</v>
      </c>
      <c r="N4" s="25" t="s">
        <v>7</v>
      </c>
      <c r="O4" s="25"/>
      <c r="P4" s="25"/>
      <c r="Q4" s="25"/>
      <c r="R4" s="230">
        <f>(O5*P5*P5*80*2)+(O4*P4*Q4*80)+7500</f>
        <v>12620</v>
      </c>
      <c r="S4" s="226">
        <f>M4*0.5+L4*110+L4*12+M4*0.1</f>
        <v>7760</v>
      </c>
      <c r="T4" s="222">
        <f>4400+L4*1.22*100</f>
        <v>9280</v>
      </c>
      <c r="U4" s="219">
        <v>1500</v>
      </c>
      <c r="V4" s="222">
        <f>U4+T4+S4+R4</f>
        <v>31160</v>
      </c>
      <c r="W4" s="217" t="s">
        <v>177</v>
      </c>
      <c r="X4" s="229"/>
      <c r="Y4" s="229"/>
      <c r="Z4" s="229"/>
      <c r="AA4" s="229"/>
      <c r="AB4" s="229"/>
      <c r="AC4" s="229"/>
      <c r="AD4" s="229"/>
      <c r="AE4" s="229"/>
      <c r="AF4" s="28"/>
    </row>
    <row r="5" spans="1:32" ht="18" customHeight="1">
      <c r="A5" s="221"/>
      <c r="B5" s="239"/>
      <c r="C5" s="237"/>
      <c r="D5" s="239"/>
      <c r="E5" s="239"/>
      <c r="F5" s="239"/>
      <c r="G5" s="239"/>
      <c r="H5" s="239"/>
      <c r="I5" s="220"/>
      <c r="J5" s="220"/>
      <c r="K5" s="255"/>
      <c r="L5" s="220"/>
      <c r="M5" s="220"/>
      <c r="N5" s="25" t="s">
        <v>534</v>
      </c>
      <c r="O5" s="25">
        <v>50</v>
      </c>
      <c r="P5" s="25">
        <v>0.8</v>
      </c>
      <c r="Q5" s="25">
        <v>1</v>
      </c>
      <c r="R5" s="224"/>
      <c r="S5" s="227"/>
      <c r="T5" s="223"/>
      <c r="U5" s="220"/>
      <c r="V5" s="220"/>
      <c r="W5" s="220"/>
      <c r="X5" s="229"/>
      <c r="Y5" s="229"/>
      <c r="Z5" s="229"/>
      <c r="AA5" s="229"/>
      <c r="AB5" s="229"/>
      <c r="AC5" s="229"/>
      <c r="AD5" s="229"/>
      <c r="AE5" s="229"/>
      <c r="AF5" s="28"/>
    </row>
    <row r="6" spans="1:32" ht="26.25" customHeight="1">
      <c r="A6" s="237"/>
      <c r="B6" s="240"/>
      <c r="C6" s="237"/>
      <c r="D6" s="240"/>
      <c r="E6" s="240"/>
      <c r="F6" s="240"/>
      <c r="G6" s="240"/>
      <c r="H6" s="240"/>
      <c r="I6" s="221"/>
      <c r="J6" s="221"/>
      <c r="K6" s="256"/>
      <c r="L6" s="221"/>
      <c r="M6" s="221"/>
      <c r="N6" s="24" t="s">
        <v>8</v>
      </c>
      <c r="O6" s="24"/>
      <c r="P6" s="24"/>
      <c r="Q6" s="24"/>
      <c r="R6" s="225"/>
      <c r="S6" s="228"/>
      <c r="T6" s="215"/>
      <c r="U6" s="221"/>
      <c r="V6" s="221"/>
      <c r="W6" s="221"/>
      <c r="X6" s="229"/>
      <c r="Y6" s="229"/>
      <c r="Z6" s="229"/>
      <c r="AA6" s="229"/>
      <c r="AB6" s="229"/>
      <c r="AC6" s="229"/>
      <c r="AD6" s="229"/>
      <c r="AE6" s="229"/>
      <c r="AF6" s="28"/>
    </row>
    <row r="7" spans="1:32" ht="18" customHeight="1">
      <c r="A7" s="237">
        <v>2</v>
      </c>
      <c r="B7" s="238" t="s">
        <v>17</v>
      </c>
      <c r="C7" s="220"/>
      <c r="D7" s="238" t="s">
        <v>25</v>
      </c>
      <c r="E7" s="220">
        <v>50</v>
      </c>
      <c r="F7" s="238" t="s">
        <v>26</v>
      </c>
      <c r="G7" s="238" t="s">
        <v>27</v>
      </c>
      <c r="H7" s="238">
        <v>992</v>
      </c>
      <c r="I7" s="219">
        <v>6</v>
      </c>
      <c r="J7" s="219">
        <v>0.17</v>
      </c>
      <c r="K7" s="255">
        <f>0.6*9.81*J7*I7</f>
        <v>6.00372</v>
      </c>
      <c r="L7" s="219">
        <v>20</v>
      </c>
      <c r="M7" s="219">
        <f>L7*120</f>
        <v>2400</v>
      </c>
      <c r="N7" s="24" t="s">
        <v>7</v>
      </c>
      <c r="O7" s="24"/>
      <c r="P7" s="24"/>
      <c r="Q7" s="24"/>
      <c r="R7" s="230">
        <f>(O9*P9*Q9*80*2)+7500</f>
        <v>15180</v>
      </c>
      <c r="S7" s="226">
        <f>M7*0.5+L7*110+L7*12+M7*0.1</f>
        <v>3880</v>
      </c>
      <c r="T7" s="222">
        <f>4400+L7*1.22*100</f>
        <v>6840</v>
      </c>
      <c r="U7" s="219">
        <v>1500</v>
      </c>
      <c r="V7" s="222">
        <f>U7+T7+S7+R7</f>
        <v>27400</v>
      </c>
      <c r="W7" s="219" t="s">
        <v>177</v>
      </c>
      <c r="X7" s="229"/>
      <c r="Y7" s="229"/>
      <c r="Z7" s="229"/>
      <c r="AA7" s="229"/>
      <c r="AB7" s="229"/>
      <c r="AC7" s="229"/>
      <c r="AD7" s="229"/>
      <c r="AE7" s="229"/>
      <c r="AF7" s="28"/>
    </row>
    <row r="8" spans="1:32" ht="18" customHeight="1">
      <c r="A8" s="237"/>
      <c r="B8" s="239"/>
      <c r="C8" s="220"/>
      <c r="D8" s="239"/>
      <c r="E8" s="220"/>
      <c r="F8" s="239"/>
      <c r="G8" s="239"/>
      <c r="H8" s="239"/>
      <c r="I8" s="220"/>
      <c r="J8" s="220"/>
      <c r="K8" s="255"/>
      <c r="L8" s="220"/>
      <c r="M8" s="220"/>
      <c r="N8" s="25" t="s">
        <v>534</v>
      </c>
      <c r="O8" s="24"/>
      <c r="P8" s="24"/>
      <c r="Q8" s="24"/>
      <c r="R8" s="224"/>
      <c r="S8" s="227"/>
      <c r="T8" s="223"/>
      <c r="U8" s="220"/>
      <c r="V8" s="220"/>
      <c r="W8" s="220"/>
      <c r="X8" s="229"/>
      <c r="Y8" s="229"/>
      <c r="Z8" s="229"/>
      <c r="AA8" s="229"/>
      <c r="AB8" s="229"/>
      <c r="AC8" s="229"/>
      <c r="AD8" s="229"/>
      <c r="AE8" s="229"/>
      <c r="AF8" s="28"/>
    </row>
    <row r="9" spans="1:32" ht="18" customHeight="1">
      <c r="A9" s="237"/>
      <c r="B9" s="240"/>
      <c r="C9" s="221"/>
      <c r="D9" s="240"/>
      <c r="E9" s="221"/>
      <c r="F9" s="240"/>
      <c r="G9" s="240"/>
      <c r="H9" s="240"/>
      <c r="I9" s="221"/>
      <c r="J9" s="221"/>
      <c r="K9" s="256"/>
      <c r="L9" s="221"/>
      <c r="M9" s="221"/>
      <c r="N9" s="24" t="s">
        <v>8</v>
      </c>
      <c r="O9" s="24">
        <v>60</v>
      </c>
      <c r="P9" s="24">
        <v>0.8</v>
      </c>
      <c r="Q9" s="24">
        <v>1</v>
      </c>
      <c r="R9" s="225"/>
      <c r="S9" s="228"/>
      <c r="T9" s="215"/>
      <c r="U9" s="221"/>
      <c r="V9" s="221"/>
      <c r="W9" s="221"/>
      <c r="X9" s="229"/>
      <c r="Y9" s="229"/>
      <c r="Z9" s="229"/>
      <c r="AA9" s="229"/>
      <c r="AB9" s="229"/>
      <c r="AC9" s="229"/>
      <c r="AD9" s="229"/>
      <c r="AE9" s="229"/>
      <c r="AF9" s="28"/>
    </row>
    <row r="10" spans="1:32" ht="18" customHeight="1">
      <c r="A10" s="237">
        <v>3</v>
      </c>
      <c r="B10" s="238" t="s">
        <v>17</v>
      </c>
      <c r="C10" s="238"/>
      <c r="D10" s="238" t="s">
        <v>28</v>
      </c>
      <c r="E10" s="238">
        <v>150</v>
      </c>
      <c r="F10" s="238" t="s">
        <v>32</v>
      </c>
      <c r="G10" s="238" t="s">
        <v>33</v>
      </c>
      <c r="H10" s="238">
        <v>985</v>
      </c>
      <c r="I10" s="219">
        <v>11</v>
      </c>
      <c r="J10" s="219">
        <v>0.12</v>
      </c>
      <c r="K10" s="255">
        <f>0.6*9.81*J10*I10</f>
        <v>7.769519999999999</v>
      </c>
      <c r="L10" s="219">
        <v>30</v>
      </c>
      <c r="M10" s="219">
        <f>L10*120</f>
        <v>3600</v>
      </c>
      <c r="N10" s="24" t="s">
        <v>7</v>
      </c>
      <c r="O10" s="24"/>
      <c r="P10" s="24"/>
      <c r="Q10" s="24"/>
      <c r="R10" s="230">
        <f>(O12*P12*Q12*80*2)+7500</f>
        <v>17740</v>
      </c>
      <c r="S10" s="226">
        <f>M10*0.5+L10*110+L10*12+M10*0.1</f>
        <v>5820</v>
      </c>
      <c r="T10" s="222">
        <f>4400+L10*1.22*100</f>
        <v>8060</v>
      </c>
      <c r="U10" s="219">
        <v>1500</v>
      </c>
      <c r="V10" s="222">
        <f>U10+T10+S10+R10</f>
        <v>33120</v>
      </c>
      <c r="W10" s="219" t="s">
        <v>177</v>
      </c>
      <c r="X10" s="229"/>
      <c r="Y10" s="229"/>
      <c r="Z10" s="229"/>
      <c r="AA10" s="229"/>
      <c r="AB10" s="229"/>
      <c r="AC10" s="229"/>
      <c r="AD10" s="229"/>
      <c r="AE10" s="229"/>
      <c r="AF10" s="28"/>
    </row>
    <row r="11" spans="1:32" ht="18" customHeight="1">
      <c r="A11" s="237"/>
      <c r="B11" s="239"/>
      <c r="C11" s="239"/>
      <c r="D11" s="239"/>
      <c r="E11" s="239"/>
      <c r="F11" s="239"/>
      <c r="G11" s="239"/>
      <c r="H11" s="239"/>
      <c r="I11" s="220"/>
      <c r="J11" s="220"/>
      <c r="K11" s="255"/>
      <c r="L11" s="220"/>
      <c r="M11" s="220"/>
      <c r="N11" s="25" t="s">
        <v>534</v>
      </c>
      <c r="O11" s="24"/>
      <c r="P11" s="24"/>
      <c r="Q11" s="24"/>
      <c r="R11" s="224"/>
      <c r="S11" s="227"/>
      <c r="T11" s="223"/>
      <c r="U11" s="220"/>
      <c r="V11" s="220"/>
      <c r="W11" s="220"/>
      <c r="X11" s="229"/>
      <c r="Y11" s="229"/>
      <c r="Z11" s="229"/>
      <c r="AA11" s="229"/>
      <c r="AB11" s="229"/>
      <c r="AC11" s="229"/>
      <c r="AD11" s="229"/>
      <c r="AE11" s="229"/>
      <c r="AF11" s="28"/>
    </row>
    <row r="12" spans="1:32" ht="18" customHeight="1">
      <c r="A12" s="237"/>
      <c r="B12" s="240"/>
      <c r="C12" s="240"/>
      <c r="D12" s="240"/>
      <c r="E12" s="240"/>
      <c r="F12" s="240"/>
      <c r="G12" s="240"/>
      <c r="H12" s="240"/>
      <c r="I12" s="221"/>
      <c r="J12" s="221"/>
      <c r="K12" s="256"/>
      <c r="L12" s="221"/>
      <c r="M12" s="221"/>
      <c r="N12" s="24" t="s">
        <v>8</v>
      </c>
      <c r="O12" s="24">
        <v>80</v>
      </c>
      <c r="P12" s="24">
        <v>0.8</v>
      </c>
      <c r="Q12" s="24">
        <v>1</v>
      </c>
      <c r="R12" s="225"/>
      <c r="S12" s="228"/>
      <c r="T12" s="215"/>
      <c r="U12" s="221"/>
      <c r="V12" s="221"/>
      <c r="W12" s="221"/>
      <c r="X12" s="229"/>
      <c r="Y12" s="229"/>
      <c r="Z12" s="229"/>
      <c r="AA12" s="229"/>
      <c r="AB12" s="229"/>
      <c r="AC12" s="229"/>
      <c r="AD12" s="229"/>
      <c r="AE12" s="229"/>
      <c r="AF12" s="28"/>
    </row>
    <row r="13" spans="1:32" ht="18" customHeight="1">
      <c r="A13" s="237">
        <v>4</v>
      </c>
      <c r="B13" s="238" t="s">
        <v>17</v>
      </c>
      <c r="C13" s="238"/>
      <c r="D13" s="238" t="s">
        <v>30</v>
      </c>
      <c r="E13" s="238">
        <v>200</v>
      </c>
      <c r="F13" s="238" t="s">
        <v>31</v>
      </c>
      <c r="G13" s="238" t="s">
        <v>34</v>
      </c>
      <c r="H13" s="238">
        <v>1002</v>
      </c>
      <c r="I13" s="219">
        <v>4.5</v>
      </c>
      <c r="J13" s="219">
        <v>0.17</v>
      </c>
      <c r="K13" s="255">
        <f>0.6*9.81*J13*I13</f>
        <v>4.50279</v>
      </c>
      <c r="L13" s="219">
        <v>20</v>
      </c>
      <c r="M13" s="219">
        <f>L13*120</f>
        <v>2400</v>
      </c>
      <c r="N13" s="24" t="s">
        <v>7</v>
      </c>
      <c r="O13" s="24"/>
      <c r="P13" s="24"/>
      <c r="Q13" s="24"/>
      <c r="R13" s="230">
        <f>(O15*P15*Q15*80*2)+7500</f>
        <v>12620</v>
      </c>
      <c r="S13" s="226">
        <f>M13*0.5+L13*110+L13*12+M13*0.1</f>
        <v>3880</v>
      </c>
      <c r="T13" s="222">
        <f>4400+L13*1.22*100</f>
        <v>6840</v>
      </c>
      <c r="U13" s="219">
        <v>1500</v>
      </c>
      <c r="V13" s="222">
        <f>U13+T13+S13+R13</f>
        <v>24840</v>
      </c>
      <c r="W13" s="219" t="s">
        <v>177</v>
      </c>
      <c r="X13" s="229"/>
      <c r="Y13" s="229"/>
      <c r="Z13" s="229"/>
      <c r="AA13" s="229"/>
      <c r="AB13" s="229"/>
      <c r="AC13" s="229"/>
      <c r="AD13" s="229"/>
      <c r="AE13" s="229"/>
      <c r="AF13" s="28"/>
    </row>
    <row r="14" spans="1:32" ht="18" customHeight="1">
      <c r="A14" s="237"/>
      <c r="B14" s="239"/>
      <c r="C14" s="239"/>
      <c r="D14" s="239"/>
      <c r="E14" s="239"/>
      <c r="F14" s="239"/>
      <c r="G14" s="239"/>
      <c r="H14" s="239"/>
      <c r="I14" s="220"/>
      <c r="J14" s="220"/>
      <c r="K14" s="255"/>
      <c r="L14" s="220"/>
      <c r="M14" s="220"/>
      <c r="N14" s="25" t="s">
        <v>534</v>
      </c>
      <c r="O14" s="24"/>
      <c r="P14" s="24"/>
      <c r="Q14" s="24"/>
      <c r="R14" s="224"/>
      <c r="S14" s="227"/>
      <c r="T14" s="223"/>
      <c r="U14" s="220"/>
      <c r="V14" s="220"/>
      <c r="W14" s="220"/>
      <c r="X14" s="229"/>
      <c r="Y14" s="229"/>
      <c r="Z14" s="229"/>
      <c r="AA14" s="229"/>
      <c r="AB14" s="229"/>
      <c r="AC14" s="229"/>
      <c r="AD14" s="229"/>
      <c r="AE14" s="229"/>
      <c r="AF14" s="28"/>
    </row>
    <row r="15" spans="1:32" ht="18" customHeight="1">
      <c r="A15" s="237"/>
      <c r="B15" s="240"/>
      <c r="C15" s="240"/>
      <c r="D15" s="240"/>
      <c r="E15" s="240"/>
      <c r="F15" s="240"/>
      <c r="G15" s="240"/>
      <c r="H15" s="240"/>
      <c r="I15" s="221"/>
      <c r="J15" s="221"/>
      <c r="K15" s="256"/>
      <c r="L15" s="221"/>
      <c r="M15" s="221"/>
      <c r="N15" s="24" t="s">
        <v>8</v>
      </c>
      <c r="O15" s="24">
        <v>40</v>
      </c>
      <c r="P15" s="24">
        <v>0.8</v>
      </c>
      <c r="Q15" s="24">
        <v>1</v>
      </c>
      <c r="R15" s="225"/>
      <c r="S15" s="228"/>
      <c r="T15" s="215"/>
      <c r="U15" s="221"/>
      <c r="V15" s="221"/>
      <c r="W15" s="221"/>
      <c r="X15" s="229"/>
      <c r="Y15" s="229"/>
      <c r="Z15" s="229"/>
      <c r="AA15" s="229"/>
      <c r="AB15" s="229"/>
      <c r="AC15" s="229"/>
      <c r="AD15" s="229"/>
      <c r="AE15" s="229"/>
      <c r="AF15" s="28"/>
    </row>
    <row r="16" spans="1:32" ht="18" customHeight="1">
      <c r="A16" s="238">
        <v>5</v>
      </c>
      <c r="B16" s="238" t="s">
        <v>17</v>
      </c>
      <c r="C16" s="238"/>
      <c r="D16" s="238" t="s">
        <v>37</v>
      </c>
      <c r="E16" s="238">
        <v>100</v>
      </c>
      <c r="F16" s="238" t="s">
        <v>35</v>
      </c>
      <c r="G16" s="238" t="s">
        <v>36</v>
      </c>
      <c r="H16" s="238">
        <v>1169</v>
      </c>
      <c r="I16" s="219">
        <v>8.5</v>
      </c>
      <c r="J16" s="219">
        <v>0.25</v>
      </c>
      <c r="K16" s="255">
        <f>0.6*9.81*J16*I16</f>
        <v>12.50775</v>
      </c>
      <c r="L16" s="219">
        <v>20</v>
      </c>
      <c r="M16" s="219">
        <f>L16*120</f>
        <v>2400</v>
      </c>
      <c r="N16" s="24" t="s">
        <v>7</v>
      </c>
      <c r="O16" s="24"/>
      <c r="P16" s="24"/>
      <c r="Q16" s="24"/>
      <c r="R16" s="230">
        <f>(O18*P18*Q18*80*2)+7500</f>
        <v>26700</v>
      </c>
      <c r="S16" s="226">
        <f>M16*0.5+L16*110+L16*12+M16*0.1</f>
        <v>3880</v>
      </c>
      <c r="T16" s="222">
        <f>4400+L16*1.22*100</f>
        <v>6840</v>
      </c>
      <c r="U16" s="219">
        <v>1500</v>
      </c>
      <c r="V16" s="222">
        <f>U16+T16+S16+R16</f>
        <v>38920</v>
      </c>
      <c r="W16" s="219" t="s">
        <v>177</v>
      </c>
      <c r="X16" s="229"/>
      <c r="Y16" s="229"/>
      <c r="Z16" s="229"/>
      <c r="AA16" s="229"/>
      <c r="AB16" s="229"/>
      <c r="AC16" s="229"/>
      <c r="AD16" s="229"/>
      <c r="AE16" s="229"/>
      <c r="AF16" s="28"/>
    </row>
    <row r="17" spans="1:32" ht="18" customHeight="1">
      <c r="A17" s="239"/>
      <c r="B17" s="239"/>
      <c r="C17" s="239"/>
      <c r="D17" s="239"/>
      <c r="E17" s="239"/>
      <c r="F17" s="239"/>
      <c r="G17" s="239"/>
      <c r="H17" s="239"/>
      <c r="I17" s="220"/>
      <c r="J17" s="220"/>
      <c r="K17" s="255"/>
      <c r="L17" s="220"/>
      <c r="M17" s="220"/>
      <c r="N17" s="25" t="s">
        <v>534</v>
      </c>
      <c r="O17" s="24"/>
      <c r="P17" s="24"/>
      <c r="Q17" s="24"/>
      <c r="R17" s="224"/>
      <c r="S17" s="227"/>
      <c r="T17" s="223"/>
      <c r="U17" s="220"/>
      <c r="V17" s="220"/>
      <c r="W17" s="220"/>
      <c r="X17" s="229"/>
      <c r="Y17" s="229"/>
      <c r="Z17" s="229"/>
      <c r="AA17" s="229"/>
      <c r="AB17" s="229"/>
      <c r="AC17" s="229"/>
      <c r="AD17" s="229"/>
      <c r="AE17" s="229"/>
      <c r="AF17" s="28"/>
    </row>
    <row r="18" spans="1:32" ht="18" customHeight="1">
      <c r="A18" s="240"/>
      <c r="B18" s="240"/>
      <c r="C18" s="240"/>
      <c r="D18" s="240"/>
      <c r="E18" s="240"/>
      <c r="F18" s="240"/>
      <c r="G18" s="240"/>
      <c r="H18" s="240"/>
      <c r="I18" s="221"/>
      <c r="J18" s="221"/>
      <c r="K18" s="256"/>
      <c r="L18" s="221"/>
      <c r="M18" s="221"/>
      <c r="N18" s="24" t="s">
        <v>8</v>
      </c>
      <c r="O18" s="24">
        <v>60</v>
      </c>
      <c r="P18" s="24">
        <v>1</v>
      </c>
      <c r="Q18" s="24">
        <v>2</v>
      </c>
      <c r="R18" s="225"/>
      <c r="S18" s="228"/>
      <c r="T18" s="215"/>
      <c r="U18" s="221"/>
      <c r="V18" s="221"/>
      <c r="W18" s="221"/>
      <c r="X18" s="229"/>
      <c r="Y18" s="229"/>
      <c r="Z18" s="229"/>
      <c r="AA18" s="229"/>
      <c r="AB18" s="229"/>
      <c r="AC18" s="229"/>
      <c r="AD18" s="229"/>
      <c r="AE18" s="229"/>
      <c r="AF18" s="28"/>
    </row>
    <row r="19" spans="1:32" ht="18" customHeight="1">
      <c r="A19" s="237">
        <v>6</v>
      </c>
      <c r="B19" s="238" t="s">
        <v>17</v>
      </c>
      <c r="C19" s="238" t="s">
        <v>38</v>
      </c>
      <c r="D19" s="238" t="s">
        <v>39</v>
      </c>
      <c r="E19" s="238">
        <v>300</v>
      </c>
      <c r="F19" s="238" t="s">
        <v>40</v>
      </c>
      <c r="G19" s="238" t="s">
        <v>41</v>
      </c>
      <c r="H19" s="238">
        <v>1340</v>
      </c>
      <c r="I19" s="219">
        <v>50</v>
      </c>
      <c r="J19" s="219">
        <v>0.17</v>
      </c>
      <c r="K19" s="255">
        <f>0.6*9.81*J19*I19</f>
        <v>50.031000000000006</v>
      </c>
      <c r="L19" s="219">
        <v>20</v>
      </c>
      <c r="M19" s="219">
        <f>L19*120</f>
        <v>2400</v>
      </c>
      <c r="N19" s="24" t="s">
        <v>7</v>
      </c>
      <c r="O19" s="24"/>
      <c r="P19" s="24"/>
      <c r="Q19" s="24"/>
      <c r="R19" s="230">
        <f>(O21*P21*Q21*80*2)+9000</f>
        <v>21800</v>
      </c>
      <c r="S19" s="226">
        <f>M19*0.5+L19*110+L19*12+M19*0.1</f>
        <v>3880</v>
      </c>
      <c r="T19" s="222">
        <f>8000+L19*1.22*100</f>
        <v>10440</v>
      </c>
      <c r="U19" s="219">
        <v>1500</v>
      </c>
      <c r="V19" s="222">
        <f>U19+T19+S19+R19</f>
        <v>37620</v>
      </c>
      <c r="W19" s="219" t="s">
        <v>177</v>
      </c>
      <c r="X19" s="229"/>
      <c r="Y19" s="229"/>
      <c r="Z19" s="229"/>
      <c r="AA19" s="229"/>
      <c r="AB19" s="229"/>
      <c r="AC19" s="229"/>
      <c r="AD19" s="229"/>
      <c r="AE19" s="229"/>
      <c r="AF19" s="28"/>
    </row>
    <row r="20" spans="1:32" ht="18" customHeight="1">
      <c r="A20" s="237"/>
      <c r="B20" s="239"/>
      <c r="C20" s="239"/>
      <c r="D20" s="239"/>
      <c r="E20" s="239"/>
      <c r="F20" s="239"/>
      <c r="G20" s="239"/>
      <c r="H20" s="239"/>
      <c r="I20" s="220"/>
      <c r="J20" s="220"/>
      <c r="K20" s="255"/>
      <c r="L20" s="220"/>
      <c r="M20" s="220"/>
      <c r="N20" s="25" t="s">
        <v>534</v>
      </c>
      <c r="O20" s="24"/>
      <c r="P20" s="24"/>
      <c r="Q20" s="24"/>
      <c r="R20" s="224"/>
      <c r="S20" s="227"/>
      <c r="T20" s="223"/>
      <c r="U20" s="220"/>
      <c r="V20" s="220"/>
      <c r="W20" s="220"/>
      <c r="X20" s="229"/>
      <c r="Y20" s="229"/>
      <c r="Z20" s="229"/>
      <c r="AA20" s="229"/>
      <c r="AB20" s="229"/>
      <c r="AC20" s="229"/>
      <c r="AD20" s="229"/>
      <c r="AE20" s="229"/>
      <c r="AF20" s="28"/>
    </row>
    <row r="21" spans="1:32" ht="18" customHeight="1">
      <c r="A21" s="237"/>
      <c r="B21" s="240"/>
      <c r="C21" s="240"/>
      <c r="D21" s="240"/>
      <c r="E21" s="240"/>
      <c r="F21" s="240"/>
      <c r="G21" s="240"/>
      <c r="H21" s="240"/>
      <c r="I21" s="221"/>
      <c r="J21" s="221"/>
      <c r="K21" s="256"/>
      <c r="L21" s="221"/>
      <c r="M21" s="221"/>
      <c r="N21" s="24" t="s">
        <v>8</v>
      </c>
      <c r="O21" s="24">
        <v>100</v>
      </c>
      <c r="P21" s="24">
        <v>0.8</v>
      </c>
      <c r="Q21" s="24">
        <v>1</v>
      </c>
      <c r="R21" s="225"/>
      <c r="S21" s="228"/>
      <c r="T21" s="215"/>
      <c r="U21" s="221"/>
      <c r="V21" s="221"/>
      <c r="W21" s="221"/>
      <c r="X21" s="229"/>
      <c r="Y21" s="229"/>
      <c r="Z21" s="229"/>
      <c r="AA21" s="229"/>
      <c r="AB21" s="229"/>
      <c r="AC21" s="229"/>
      <c r="AD21" s="229"/>
      <c r="AE21" s="229"/>
      <c r="AF21" s="28"/>
    </row>
    <row r="22" spans="1:32" ht="18" customHeight="1">
      <c r="A22" s="237">
        <v>7</v>
      </c>
      <c r="B22" s="237" t="s">
        <v>17</v>
      </c>
      <c r="C22" s="237"/>
      <c r="D22" s="237" t="s">
        <v>42</v>
      </c>
      <c r="E22" s="220">
        <v>150</v>
      </c>
      <c r="F22" s="244" t="s">
        <v>59</v>
      </c>
      <c r="G22" s="241" t="s">
        <v>60</v>
      </c>
      <c r="H22" s="219">
        <v>1200</v>
      </c>
      <c r="I22" s="219">
        <v>5</v>
      </c>
      <c r="J22" s="219">
        <v>0.25</v>
      </c>
      <c r="K22" s="255">
        <f>0.6*9.81*J22*I22</f>
        <v>7.3575</v>
      </c>
      <c r="L22" s="219">
        <v>30</v>
      </c>
      <c r="M22" s="219">
        <f>L22*120</f>
        <v>3600</v>
      </c>
      <c r="N22" s="24" t="s">
        <v>7</v>
      </c>
      <c r="O22" s="24"/>
      <c r="P22" s="24"/>
      <c r="Q22" s="24"/>
      <c r="R22" s="230">
        <f>(O24*P24*Q24*80*2)+(O22*P22*Q22*80)+7500</f>
        <v>15500</v>
      </c>
      <c r="S22" s="226">
        <f>M22*0.5+L22*110+L22*12+M22*0.1</f>
        <v>5820</v>
      </c>
      <c r="T22" s="222">
        <f>4400+L22*1.22*100</f>
        <v>8060</v>
      </c>
      <c r="U22" s="219">
        <v>1500</v>
      </c>
      <c r="V22" s="222">
        <f>U22+T22+S22+R22</f>
        <v>30880</v>
      </c>
      <c r="W22" s="219" t="s">
        <v>177</v>
      </c>
      <c r="X22" s="229"/>
      <c r="Y22" s="229"/>
      <c r="Z22" s="229"/>
      <c r="AA22" s="229"/>
      <c r="AB22" s="229"/>
      <c r="AC22" s="229"/>
      <c r="AD22" s="229"/>
      <c r="AE22" s="229"/>
      <c r="AF22" s="28"/>
    </row>
    <row r="23" spans="1:32" ht="18" customHeight="1">
      <c r="A23" s="237"/>
      <c r="B23" s="237"/>
      <c r="C23" s="237"/>
      <c r="D23" s="237"/>
      <c r="E23" s="220"/>
      <c r="F23" s="244"/>
      <c r="G23" s="242"/>
      <c r="H23" s="220"/>
      <c r="I23" s="220"/>
      <c r="J23" s="220"/>
      <c r="K23" s="255"/>
      <c r="L23" s="220"/>
      <c r="M23" s="220"/>
      <c r="N23" s="25" t="s">
        <v>534</v>
      </c>
      <c r="O23" s="24"/>
      <c r="P23" s="24"/>
      <c r="Q23" s="24"/>
      <c r="R23" s="224"/>
      <c r="S23" s="227"/>
      <c r="T23" s="223"/>
      <c r="U23" s="220"/>
      <c r="V23" s="220"/>
      <c r="W23" s="220"/>
      <c r="X23" s="229"/>
      <c r="Y23" s="229"/>
      <c r="Z23" s="229"/>
      <c r="AA23" s="229"/>
      <c r="AB23" s="229"/>
      <c r="AC23" s="229"/>
      <c r="AD23" s="229"/>
      <c r="AE23" s="229"/>
      <c r="AF23" s="28"/>
    </row>
    <row r="24" spans="1:32" ht="18" customHeight="1">
      <c r="A24" s="237"/>
      <c r="B24" s="237"/>
      <c r="C24" s="237"/>
      <c r="D24" s="237"/>
      <c r="E24" s="221"/>
      <c r="F24" s="244"/>
      <c r="G24" s="243"/>
      <c r="H24" s="221"/>
      <c r="I24" s="221"/>
      <c r="J24" s="221"/>
      <c r="K24" s="256"/>
      <c r="L24" s="221"/>
      <c r="M24" s="221"/>
      <c r="N24" s="24" t="s">
        <v>8</v>
      </c>
      <c r="O24" s="24">
        <v>20</v>
      </c>
      <c r="P24" s="24">
        <v>1</v>
      </c>
      <c r="Q24" s="24">
        <v>2.5</v>
      </c>
      <c r="R24" s="225"/>
      <c r="S24" s="228"/>
      <c r="T24" s="215"/>
      <c r="U24" s="221"/>
      <c r="V24" s="221"/>
      <c r="W24" s="221"/>
      <c r="X24" s="229"/>
      <c r="Y24" s="229"/>
      <c r="Z24" s="229"/>
      <c r="AA24" s="229"/>
      <c r="AB24" s="229"/>
      <c r="AC24" s="229"/>
      <c r="AD24" s="229"/>
      <c r="AE24" s="229"/>
      <c r="AF24" s="28"/>
    </row>
    <row r="25" spans="1:32" ht="18" customHeight="1">
      <c r="A25" s="237">
        <v>8</v>
      </c>
      <c r="B25" s="237" t="s">
        <v>17</v>
      </c>
      <c r="C25" s="237" t="s">
        <v>45</v>
      </c>
      <c r="D25" s="237" t="s">
        <v>46</v>
      </c>
      <c r="E25" s="220">
        <v>300</v>
      </c>
      <c r="F25" s="237" t="s">
        <v>47</v>
      </c>
      <c r="G25" s="237" t="s">
        <v>48</v>
      </c>
      <c r="H25" s="237">
        <v>900</v>
      </c>
      <c r="I25" s="219">
        <v>5</v>
      </c>
      <c r="J25" s="219">
        <v>0.35</v>
      </c>
      <c r="K25" s="255">
        <f>0.6*9.81*J25*I25</f>
        <v>10.3005</v>
      </c>
      <c r="L25" s="219">
        <v>30</v>
      </c>
      <c r="M25" s="219">
        <f>L25*120</f>
        <v>3600</v>
      </c>
      <c r="N25" s="24" t="s">
        <v>7</v>
      </c>
      <c r="O25" s="24">
        <v>15</v>
      </c>
      <c r="P25" s="24">
        <v>3</v>
      </c>
      <c r="Q25" s="24">
        <v>3</v>
      </c>
      <c r="R25" s="230">
        <f>(O27*P27*Q27*80*2)+(O25*P25*Q25*80)+7500</f>
        <v>26300</v>
      </c>
      <c r="S25" s="226">
        <f>M25*0.5+L25*110+L25*12+M25*0.1</f>
        <v>5820</v>
      </c>
      <c r="T25" s="222">
        <f>4400+L25*1.22*100</f>
        <v>8060</v>
      </c>
      <c r="U25" s="219">
        <v>1500</v>
      </c>
      <c r="V25" s="222">
        <f>U25+T25+S25+R25</f>
        <v>41680</v>
      </c>
      <c r="W25" s="219" t="s">
        <v>177</v>
      </c>
      <c r="X25" s="229"/>
      <c r="Y25" s="229"/>
      <c r="Z25" s="229"/>
      <c r="AA25" s="229"/>
      <c r="AB25" s="229"/>
      <c r="AC25" s="229"/>
      <c r="AD25" s="229"/>
      <c r="AE25" s="229"/>
      <c r="AF25" s="28"/>
    </row>
    <row r="26" spans="1:32" ht="18" customHeight="1">
      <c r="A26" s="237"/>
      <c r="B26" s="237"/>
      <c r="C26" s="237"/>
      <c r="D26" s="237"/>
      <c r="E26" s="220"/>
      <c r="F26" s="237"/>
      <c r="G26" s="237"/>
      <c r="H26" s="237"/>
      <c r="I26" s="220"/>
      <c r="J26" s="220"/>
      <c r="K26" s="255"/>
      <c r="L26" s="220"/>
      <c r="M26" s="220"/>
      <c r="N26" s="25" t="s">
        <v>534</v>
      </c>
      <c r="O26" s="24"/>
      <c r="P26" s="24"/>
      <c r="Q26" s="24"/>
      <c r="R26" s="224"/>
      <c r="S26" s="227"/>
      <c r="T26" s="223"/>
      <c r="U26" s="220"/>
      <c r="V26" s="220"/>
      <c r="W26" s="220"/>
      <c r="X26" s="229"/>
      <c r="Y26" s="229"/>
      <c r="Z26" s="229"/>
      <c r="AA26" s="229"/>
      <c r="AB26" s="229"/>
      <c r="AC26" s="229"/>
      <c r="AD26" s="229"/>
      <c r="AE26" s="229"/>
      <c r="AF26" s="28"/>
    </row>
    <row r="27" spans="1:32" ht="18" customHeight="1">
      <c r="A27" s="237"/>
      <c r="B27" s="237"/>
      <c r="C27" s="237"/>
      <c r="D27" s="237"/>
      <c r="E27" s="221"/>
      <c r="F27" s="237"/>
      <c r="G27" s="237"/>
      <c r="H27" s="237"/>
      <c r="I27" s="221"/>
      <c r="J27" s="221"/>
      <c r="K27" s="256"/>
      <c r="L27" s="221"/>
      <c r="M27" s="221"/>
      <c r="N27" s="24" t="s">
        <v>8</v>
      </c>
      <c r="O27" s="24">
        <v>25</v>
      </c>
      <c r="P27" s="24">
        <v>1</v>
      </c>
      <c r="Q27" s="24">
        <v>2</v>
      </c>
      <c r="R27" s="225"/>
      <c r="S27" s="228"/>
      <c r="T27" s="215"/>
      <c r="U27" s="221"/>
      <c r="V27" s="221"/>
      <c r="W27" s="221"/>
      <c r="X27" s="229"/>
      <c r="Y27" s="229"/>
      <c r="Z27" s="229"/>
      <c r="AA27" s="229"/>
      <c r="AB27" s="229"/>
      <c r="AC27" s="229"/>
      <c r="AD27" s="229"/>
      <c r="AE27" s="229"/>
      <c r="AF27" s="28"/>
    </row>
    <row r="28" spans="1:32" ht="18" customHeight="1">
      <c r="A28" s="219">
        <v>9</v>
      </c>
      <c r="B28" s="219" t="s">
        <v>17</v>
      </c>
      <c r="C28" s="219" t="s">
        <v>45</v>
      </c>
      <c r="D28" s="219" t="s">
        <v>49</v>
      </c>
      <c r="E28" s="219">
        <v>300</v>
      </c>
      <c r="F28" s="219" t="s">
        <v>50</v>
      </c>
      <c r="G28" s="219" t="s">
        <v>51</v>
      </c>
      <c r="H28" s="219">
        <v>892</v>
      </c>
      <c r="I28" s="219">
        <v>5</v>
      </c>
      <c r="J28" s="219">
        <v>0.35</v>
      </c>
      <c r="K28" s="255">
        <f>0.6*9.81*J28*I28</f>
        <v>10.3005</v>
      </c>
      <c r="L28" s="219">
        <v>35</v>
      </c>
      <c r="M28" s="219">
        <f>L28*120</f>
        <v>4200</v>
      </c>
      <c r="N28" s="24" t="s">
        <v>7</v>
      </c>
      <c r="O28" s="24"/>
      <c r="P28" s="24"/>
      <c r="Q28" s="24"/>
      <c r="R28" s="230">
        <f>(O30*P30*Q30*80*2)+7500</f>
        <v>20300</v>
      </c>
      <c r="S28" s="226">
        <f>M28*0.5+L28*110+L28*12+M28*0.1</f>
        <v>6790</v>
      </c>
      <c r="T28" s="222">
        <f>4400+L28*1.22*100</f>
        <v>8670</v>
      </c>
      <c r="U28" s="219">
        <v>1500</v>
      </c>
      <c r="V28" s="222">
        <f>U28+T28+S28+R28</f>
        <v>37260</v>
      </c>
      <c r="W28" s="219" t="s">
        <v>177</v>
      </c>
      <c r="X28" s="229"/>
      <c r="Y28" s="229"/>
      <c r="Z28" s="229"/>
      <c r="AA28" s="229"/>
      <c r="AB28" s="229"/>
      <c r="AC28" s="229"/>
      <c r="AD28" s="229"/>
      <c r="AE28" s="229"/>
      <c r="AF28" s="28"/>
    </row>
    <row r="29" spans="1:32" ht="18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55"/>
      <c r="L29" s="220"/>
      <c r="M29" s="220"/>
      <c r="N29" s="25" t="s">
        <v>534</v>
      </c>
      <c r="O29" s="24"/>
      <c r="P29" s="24"/>
      <c r="Q29" s="24"/>
      <c r="R29" s="224"/>
      <c r="S29" s="227"/>
      <c r="T29" s="223"/>
      <c r="U29" s="220"/>
      <c r="V29" s="220"/>
      <c r="W29" s="220"/>
      <c r="X29" s="229"/>
      <c r="Y29" s="229"/>
      <c r="Z29" s="229"/>
      <c r="AA29" s="229"/>
      <c r="AB29" s="229"/>
      <c r="AC29" s="229"/>
      <c r="AD29" s="229"/>
      <c r="AE29" s="229"/>
      <c r="AF29" s="28"/>
    </row>
    <row r="30" spans="1:32" ht="18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56"/>
      <c r="L30" s="221"/>
      <c r="M30" s="221"/>
      <c r="N30" s="24" t="s">
        <v>8</v>
      </c>
      <c r="O30" s="24">
        <v>40</v>
      </c>
      <c r="P30" s="24">
        <v>1</v>
      </c>
      <c r="Q30" s="24">
        <v>2</v>
      </c>
      <c r="R30" s="225"/>
      <c r="S30" s="228"/>
      <c r="T30" s="215"/>
      <c r="U30" s="221"/>
      <c r="V30" s="221"/>
      <c r="W30" s="221"/>
      <c r="X30" s="229"/>
      <c r="Y30" s="229"/>
      <c r="Z30" s="229"/>
      <c r="AA30" s="229"/>
      <c r="AB30" s="229"/>
      <c r="AC30" s="229"/>
      <c r="AD30" s="229"/>
      <c r="AE30" s="229"/>
      <c r="AF30" s="28"/>
    </row>
    <row r="31" spans="1:32" ht="18" customHeight="1">
      <c r="A31" s="219">
        <v>10</v>
      </c>
      <c r="B31" s="219" t="s">
        <v>17</v>
      </c>
      <c r="C31" s="219"/>
      <c r="D31" s="219" t="s">
        <v>52</v>
      </c>
      <c r="E31" s="219">
        <v>80</v>
      </c>
      <c r="F31" s="219" t="s">
        <v>53</v>
      </c>
      <c r="G31" s="219" t="s">
        <v>54</v>
      </c>
      <c r="H31" s="219">
        <v>947</v>
      </c>
      <c r="I31" s="219">
        <v>5</v>
      </c>
      <c r="J31" s="219">
        <v>0.18</v>
      </c>
      <c r="K31" s="255">
        <f>0.6*9.81*J31*I31</f>
        <v>5.2974</v>
      </c>
      <c r="L31" s="219">
        <v>17</v>
      </c>
      <c r="M31" s="219">
        <f>L31*120</f>
        <v>2040</v>
      </c>
      <c r="N31" s="24" t="s">
        <v>7</v>
      </c>
      <c r="O31" s="24">
        <v>18</v>
      </c>
      <c r="P31" s="24">
        <v>3</v>
      </c>
      <c r="Q31" s="24">
        <v>3</v>
      </c>
      <c r="R31" s="230">
        <f>(O33*P33*Q33*80*2)+(O31*P31*Q31*80)+7500</f>
        <v>30060</v>
      </c>
      <c r="S31" s="226">
        <f>M31*0.5+L31*110+L31*12+M31*0.1</f>
        <v>3298</v>
      </c>
      <c r="T31" s="222">
        <f>4400+L31*1.22*100</f>
        <v>6474</v>
      </c>
      <c r="U31" s="219">
        <v>1500</v>
      </c>
      <c r="V31" s="222">
        <f>U31+T31+S31+R31</f>
        <v>41332</v>
      </c>
      <c r="W31" s="219" t="s">
        <v>177</v>
      </c>
      <c r="X31" s="229"/>
      <c r="Y31" s="229"/>
      <c r="Z31" s="229"/>
      <c r="AA31" s="229"/>
      <c r="AB31" s="229"/>
      <c r="AC31" s="229"/>
      <c r="AD31" s="229"/>
      <c r="AE31" s="229"/>
      <c r="AF31" s="28"/>
    </row>
    <row r="32" spans="1:32" ht="18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55"/>
      <c r="L32" s="220"/>
      <c r="M32" s="220"/>
      <c r="N32" s="25" t="s">
        <v>534</v>
      </c>
      <c r="O32" s="24"/>
      <c r="P32" s="24"/>
      <c r="Q32" s="24"/>
      <c r="R32" s="224"/>
      <c r="S32" s="227"/>
      <c r="T32" s="223"/>
      <c r="U32" s="220"/>
      <c r="V32" s="220"/>
      <c r="W32" s="220"/>
      <c r="X32" s="229"/>
      <c r="Y32" s="229"/>
      <c r="Z32" s="229"/>
      <c r="AA32" s="229"/>
      <c r="AB32" s="229"/>
      <c r="AC32" s="229"/>
      <c r="AD32" s="229"/>
      <c r="AE32" s="229"/>
      <c r="AF32" s="28"/>
    </row>
    <row r="33" spans="1:32" ht="18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56"/>
      <c r="L33" s="221"/>
      <c r="M33" s="221"/>
      <c r="N33" s="24" t="s">
        <v>8</v>
      </c>
      <c r="O33" s="24">
        <v>30</v>
      </c>
      <c r="P33" s="24">
        <v>1</v>
      </c>
      <c r="Q33" s="24">
        <v>2</v>
      </c>
      <c r="R33" s="225"/>
      <c r="S33" s="228"/>
      <c r="T33" s="215"/>
      <c r="U33" s="221"/>
      <c r="V33" s="221"/>
      <c r="W33" s="221"/>
      <c r="X33" s="229"/>
      <c r="Y33" s="229"/>
      <c r="Z33" s="229"/>
      <c r="AA33" s="229"/>
      <c r="AB33" s="229"/>
      <c r="AC33" s="229"/>
      <c r="AD33" s="229"/>
      <c r="AE33" s="229"/>
      <c r="AF33" s="28"/>
    </row>
    <row r="34" spans="1:32" ht="18" customHeight="1">
      <c r="A34" s="237">
        <v>11</v>
      </c>
      <c r="B34" s="237" t="s">
        <v>17</v>
      </c>
      <c r="C34" s="262" t="s">
        <v>55</v>
      </c>
      <c r="D34" s="237" t="s">
        <v>56</v>
      </c>
      <c r="E34" s="220">
        <v>350</v>
      </c>
      <c r="F34" s="237" t="s">
        <v>57</v>
      </c>
      <c r="G34" s="237" t="s">
        <v>58</v>
      </c>
      <c r="H34" s="237">
        <v>1372</v>
      </c>
      <c r="I34" s="219">
        <v>18</v>
      </c>
      <c r="J34" s="219">
        <v>0.21</v>
      </c>
      <c r="K34" s="255">
        <f>0.6*9.81*J34*I34</f>
        <v>22.24908</v>
      </c>
      <c r="L34" s="219">
        <v>65</v>
      </c>
      <c r="M34" s="219">
        <f>L34*120</f>
        <v>7800</v>
      </c>
      <c r="N34" s="24" t="s">
        <v>7</v>
      </c>
      <c r="O34" s="24">
        <v>17</v>
      </c>
      <c r="P34" s="24">
        <v>3</v>
      </c>
      <c r="Q34" s="24">
        <v>3</v>
      </c>
      <c r="R34" s="230">
        <f>(O36*P36*Q36*80*2)+(O34*P34*Q34*80)+7500</f>
        <v>24444</v>
      </c>
      <c r="S34" s="226">
        <f>M34*0.5+L34*110+L34*12+M34*0.1</f>
        <v>12610</v>
      </c>
      <c r="T34" s="222">
        <f>4400+L34*1.22*100</f>
        <v>12330</v>
      </c>
      <c r="U34" s="219">
        <v>1500</v>
      </c>
      <c r="V34" s="222">
        <f>U34+T34+S34+R34</f>
        <v>50884</v>
      </c>
      <c r="W34" s="219" t="s">
        <v>177</v>
      </c>
      <c r="X34" s="229"/>
      <c r="Y34" s="229"/>
      <c r="Z34" s="229"/>
      <c r="AA34" s="229"/>
      <c r="AB34" s="229"/>
      <c r="AC34" s="229"/>
      <c r="AD34" s="229"/>
      <c r="AE34" s="229"/>
      <c r="AF34" s="28"/>
    </row>
    <row r="35" spans="1:32" ht="18" customHeight="1">
      <c r="A35" s="237"/>
      <c r="B35" s="237"/>
      <c r="C35" s="263"/>
      <c r="D35" s="237"/>
      <c r="E35" s="220"/>
      <c r="F35" s="237"/>
      <c r="G35" s="237"/>
      <c r="H35" s="237"/>
      <c r="I35" s="220"/>
      <c r="J35" s="220"/>
      <c r="K35" s="255"/>
      <c r="L35" s="220"/>
      <c r="M35" s="220"/>
      <c r="N35" s="25" t="s">
        <v>534</v>
      </c>
      <c r="O35" s="24"/>
      <c r="P35" s="24"/>
      <c r="Q35" s="24"/>
      <c r="R35" s="224"/>
      <c r="S35" s="227"/>
      <c r="T35" s="223"/>
      <c r="U35" s="220"/>
      <c r="V35" s="220"/>
      <c r="W35" s="220"/>
      <c r="X35" s="229"/>
      <c r="Y35" s="229"/>
      <c r="Z35" s="229"/>
      <c r="AA35" s="229"/>
      <c r="AB35" s="229"/>
      <c r="AC35" s="229"/>
      <c r="AD35" s="229"/>
      <c r="AE35" s="229"/>
      <c r="AF35" s="28"/>
    </row>
    <row r="36" spans="1:32" ht="18" customHeight="1">
      <c r="A36" s="237"/>
      <c r="B36" s="237"/>
      <c r="C36" s="264"/>
      <c r="D36" s="237"/>
      <c r="E36" s="221"/>
      <c r="F36" s="237"/>
      <c r="G36" s="237"/>
      <c r="H36" s="237"/>
      <c r="I36" s="221"/>
      <c r="J36" s="221"/>
      <c r="K36" s="256"/>
      <c r="L36" s="221"/>
      <c r="M36" s="221"/>
      <c r="N36" s="24" t="s">
        <v>8</v>
      </c>
      <c r="O36" s="29">
        <v>30</v>
      </c>
      <c r="P36" s="29">
        <v>0.7</v>
      </c>
      <c r="Q36" s="29">
        <v>1.4</v>
      </c>
      <c r="R36" s="225"/>
      <c r="S36" s="228"/>
      <c r="T36" s="223"/>
      <c r="U36" s="220"/>
      <c r="V36" s="220"/>
      <c r="W36" s="220"/>
      <c r="X36" s="229"/>
      <c r="Y36" s="229"/>
      <c r="Z36" s="229"/>
      <c r="AA36" s="229"/>
      <c r="AB36" s="229"/>
      <c r="AC36" s="229"/>
      <c r="AD36" s="229"/>
      <c r="AE36" s="229"/>
      <c r="AF36" s="28"/>
    </row>
    <row r="37" spans="1:32" ht="24.75" customHeight="1">
      <c r="A37" s="30"/>
      <c r="B37" s="265" t="s">
        <v>372</v>
      </c>
      <c r="C37" s="266"/>
      <c r="D37" s="267"/>
      <c r="E37" s="31">
        <f>SUM(E4:E36)</f>
        <v>2230</v>
      </c>
      <c r="F37" s="30"/>
      <c r="G37" s="30"/>
      <c r="H37" s="30"/>
      <c r="I37" s="31"/>
      <c r="J37" s="31"/>
      <c r="K37" s="157">
        <f>SUM(K4:K36)</f>
        <v>151.03476</v>
      </c>
      <c r="L37" s="31"/>
      <c r="M37" s="31"/>
      <c r="N37" s="24"/>
      <c r="O37" s="32"/>
      <c r="P37" s="32"/>
      <c r="Q37" s="32"/>
      <c r="R37" s="30"/>
      <c r="S37" s="33"/>
      <c r="T37" s="33"/>
      <c r="U37" s="30"/>
      <c r="V37" s="34">
        <f>SUM(V4:V36)</f>
        <v>395096</v>
      </c>
      <c r="W37" s="35"/>
      <c r="X37" s="36"/>
      <c r="Y37" s="229"/>
      <c r="Z37" s="229"/>
      <c r="AA37" s="229"/>
      <c r="AB37" s="229"/>
      <c r="AC37" s="229"/>
      <c r="AD37" s="229"/>
      <c r="AE37" s="229"/>
      <c r="AF37" s="28"/>
    </row>
    <row r="38" spans="1:32" ht="26.25" customHeight="1">
      <c r="A38" s="35"/>
      <c r="B38" s="2"/>
      <c r="C38" s="35"/>
      <c r="D38" s="2"/>
      <c r="E38" s="2"/>
      <c r="F38" s="35"/>
      <c r="G38" s="35"/>
      <c r="H38" s="35"/>
      <c r="I38" s="2"/>
      <c r="J38" s="2"/>
      <c r="K38" s="147"/>
      <c r="L38" s="2"/>
      <c r="M38" s="2"/>
      <c r="N38" s="24"/>
      <c r="O38" s="24"/>
      <c r="P38" s="24"/>
      <c r="Q38" s="24"/>
      <c r="R38" s="37"/>
      <c r="S38" s="38"/>
      <c r="T38" s="39"/>
      <c r="U38" s="35"/>
      <c r="V38" s="35"/>
      <c r="W38" s="35"/>
      <c r="X38" s="36"/>
      <c r="Y38" s="229"/>
      <c r="Z38" s="229"/>
      <c r="AA38" s="229"/>
      <c r="AB38" s="229"/>
      <c r="AC38" s="229"/>
      <c r="AD38" s="229"/>
      <c r="AE38" s="229"/>
      <c r="AF38" s="28"/>
    </row>
    <row r="39" spans="1:32" ht="24.75" customHeight="1">
      <c r="A39" s="40"/>
      <c r="B39" s="1"/>
      <c r="C39" s="40"/>
      <c r="D39" s="1"/>
      <c r="E39" s="1"/>
      <c r="F39" s="40"/>
      <c r="G39" s="40"/>
      <c r="H39" s="40"/>
      <c r="I39" s="1"/>
      <c r="J39" s="1"/>
      <c r="K39" s="41"/>
      <c r="L39" s="41"/>
      <c r="M39" s="1"/>
      <c r="N39" s="42"/>
      <c r="O39" s="42"/>
      <c r="P39" s="42"/>
      <c r="Q39" s="42"/>
      <c r="R39" s="43"/>
      <c r="S39" s="44"/>
      <c r="T39" s="45"/>
      <c r="U39" s="40"/>
      <c r="V39" s="40"/>
      <c r="W39" s="40"/>
      <c r="X39" s="36"/>
      <c r="Y39" s="229"/>
      <c r="Z39" s="229"/>
      <c r="AA39" s="229"/>
      <c r="AB39" s="229"/>
      <c r="AC39" s="229"/>
      <c r="AD39" s="229"/>
      <c r="AE39" s="229"/>
      <c r="AF39" s="28"/>
    </row>
    <row r="40" spans="1:32" ht="24.75" customHeight="1">
      <c r="A40" s="40"/>
      <c r="B40" s="1"/>
      <c r="C40" s="40"/>
      <c r="D40" s="1"/>
      <c r="E40" s="1"/>
      <c r="F40" s="40"/>
      <c r="G40" s="40"/>
      <c r="H40" s="40"/>
      <c r="I40" s="1"/>
      <c r="J40" s="1"/>
      <c r="K40" s="41"/>
      <c r="L40" s="41"/>
      <c r="M40" s="1"/>
      <c r="N40" s="42"/>
      <c r="O40" s="42"/>
      <c r="P40" s="42"/>
      <c r="Q40" s="42"/>
      <c r="R40" s="43"/>
      <c r="S40" s="44"/>
      <c r="T40" s="45"/>
      <c r="U40" s="40"/>
      <c r="V40" s="45"/>
      <c r="W40" s="40"/>
      <c r="X40" s="36"/>
      <c r="Y40" s="229"/>
      <c r="Z40" s="229"/>
      <c r="AA40" s="229"/>
      <c r="AB40" s="229"/>
      <c r="AC40" s="229"/>
      <c r="AD40" s="229"/>
      <c r="AE40" s="229"/>
      <c r="AF40" s="28"/>
    </row>
    <row r="41" spans="1:32" ht="24.75" customHeight="1">
      <c r="A41" s="40"/>
      <c r="B41" s="1"/>
      <c r="C41" s="40"/>
      <c r="D41" s="204"/>
      <c r="E41" s="1"/>
      <c r="F41" s="40"/>
      <c r="G41" s="40"/>
      <c r="H41" s="40"/>
      <c r="I41" s="1"/>
      <c r="J41" s="1"/>
      <c r="K41" s="41"/>
      <c r="L41" s="41"/>
      <c r="M41" s="1"/>
      <c r="N41" s="42"/>
      <c r="O41" s="42"/>
      <c r="P41" s="42"/>
      <c r="Q41" s="42"/>
      <c r="R41" s="43"/>
      <c r="S41" s="44"/>
      <c r="T41" s="45"/>
      <c r="U41" s="40"/>
      <c r="V41" s="40"/>
      <c r="W41" s="40"/>
      <c r="X41" s="36"/>
      <c r="Y41" s="229"/>
      <c r="Z41" s="229"/>
      <c r="AA41" s="229"/>
      <c r="AB41" s="229"/>
      <c r="AC41" s="229"/>
      <c r="AD41" s="229"/>
      <c r="AE41" s="229"/>
      <c r="AF41" s="28"/>
    </row>
    <row r="42" spans="1:32" ht="24.75" customHeight="1">
      <c r="A42" s="40"/>
      <c r="B42" s="1"/>
      <c r="C42" s="40"/>
      <c r="D42" s="203"/>
      <c r="E42" s="1"/>
      <c r="F42" s="40"/>
      <c r="G42" s="40"/>
      <c r="H42" s="40"/>
      <c r="I42" s="1"/>
      <c r="J42" s="1"/>
      <c r="K42" s="41"/>
      <c r="L42" s="41"/>
      <c r="M42" s="1"/>
      <c r="N42" s="42"/>
      <c r="O42" s="42"/>
      <c r="P42" s="42"/>
      <c r="Q42" s="42"/>
      <c r="R42" s="43"/>
      <c r="S42" s="44"/>
      <c r="T42" s="45"/>
      <c r="U42" s="40"/>
      <c r="V42" s="40"/>
      <c r="W42" s="40"/>
      <c r="X42" s="36"/>
      <c r="Y42" s="229"/>
      <c r="Z42" s="229"/>
      <c r="AA42" s="229"/>
      <c r="AB42" s="229"/>
      <c r="AC42" s="229"/>
      <c r="AD42" s="229"/>
      <c r="AE42" s="229"/>
      <c r="AF42" s="28"/>
    </row>
    <row r="43" spans="1:32" ht="24.75" customHeight="1">
      <c r="A43" s="40"/>
      <c r="B43" s="1"/>
      <c r="C43" s="42"/>
      <c r="D43" s="204"/>
      <c r="E43" s="42"/>
      <c r="F43" s="42"/>
      <c r="G43" s="42"/>
      <c r="H43" s="42"/>
      <c r="I43" s="42"/>
      <c r="J43" s="42"/>
      <c r="K43" s="46"/>
      <c r="L43" s="46"/>
      <c r="M43" s="42"/>
      <c r="N43" s="42"/>
      <c r="O43" s="42"/>
      <c r="P43" s="42"/>
      <c r="Q43" s="42"/>
      <c r="R43" s="43"/>
      <c r="S43" s="44"/>
      <c r="T43" s="45"/>
      <c r="U43" s="40"/>
      <c r="V43" s="45"/>
      <c r="W43" s="40"/>
      <c r="X43" s="36"/>
      <c r="Y43" s="229"/>
      <c r="Z43" s="229"/>
      <c r="AA43" s="229"/>
      <c r="AB43" s="229"/>
      <c r="AC43" s="229"/>
      <c r="AD43" s="229"/>
      <c r="AE43" s="229"/>
      <c r="AF43" s="28"/>
    </row>
    <row r="44" spans="1:32" ht="24.75" customHeight="1">
      <c r="A44" s="40"/>
      <c r="B44" s="1"/>
      <c r="C44" s="42"/>
      <c r="D44" s="205"/>
      <c r="E44" s="42"/>
      <c r="F44" s="42"/>
      <c r="G44" s="42"/>
      <c r="H44" s="42"/>
      <c r="I44" s="42"/>
      <c r="J44" s="42"/>
      <c r="K44" s="46"/>
      <c r="L44" s="46"/>
      <c r="M44" s="42"/>
      <c r="N44" s="42"/>
      <c r="O44" s="42"/>
      <c r="P44" s="42"/>
      <c r="Q44" s="42"/>
      <c r="R44" s="44"/>
      <c r="S44" s="44"/>
      <c r="T44" s="45"/>
      <c r="U44" s="40"/>
      <c r="V44" s="40"/>
      <c r="W44" s="40"/>
      <c r="X44" s="36"/>
      <c r="Y44" s="229"/>
      <c r="Z44" s="229"/>
      <c r="AA44" s="229"/>
      <c r="AB44" s="229"/>
      <c r="AC44" s="229"/>
      <c r="AD44" s="229"/>
      <c r="AE44" s="229"/>
      <c r="AF44" s="28"/>
    </row>
    <row r="45" spans="1:32" ht="24.75" customHeight="1">
      <c r="A45" s="40"/>
      <c r="B45" s="1"/>
      <c r="C45" s="42"/>
      <c r="D45" s="205"/>
      <c r="E45" s="42"/>
      <c r="F45" s="42"/>
      <c r="G45" s="42"/>
      <c r="H45" s="42"/>
      <c r="I45" s="42"/>
      <c r="J45" s="42"/>
      <c r="K45" s="46"/>
      <c r="L45" s="46"/>
      <c r="M45" s="42"/>
      <c r="N45" s="42"/>
      <c r="O45" s="42"/>
      <c r="P45" s="42"/>
      <c r="Q45" s="42"/>
      <c r="R45" s="44"/>
      <c r="S45" s="44"/>
      <c r="T45" s="45"/>
      <c r="U45" s="40"/>
      <c r="V45" s="40"/>
      <c r="W45" s="40"/>
      <c r="X45" s="36"/>
      <c r="Y45" s="229"/>
      <c r="Z45" s="229"/>
      <c r="AA45" s="229"/>
      <c r="AB45" s="229"/>
      <c r="AC45" s="229"/>
      <c r="AD45" s="229"/>
      <c r="AE45" s="229"/>
      <c r="AF45" s="28"/>
    </row>
    <row r="46" spans="1:32" ht="24.75" customHeight="1">
      <c r="A46" s="40"/>
      <c r="B46" s="1"/>
      <c r="C46" s="42"/>
      <c r="D46" s="42"/>
      <c r="E46" s="42"/>
      <c r="F46" s="42"/>
      <c r="G46" s="42"/>
      <c r="H46" s="42"/>
      <c r="I46" s="42"/>
      <c r="J46" s="42"/>
      <c r="K46" s="46"/>
      <c r="L46" s="46"/>
      <c r="M46" s="42"/>
      <c r="N46" s="42"/>
      <c r="O46" s="42"/>
      <c r="P46" s="42"/>
      <c r="Q46" s="42"/>
      <c r="R46" s="44"/>
      <c r="S46" s="44"/>
      <c r="T46" s="45"/>
      <c r="U46" s="40"/>
      <c r="V46" s="45"/>
      <c r="W46" s="40"/>
      <c r="X46" s="36"/>
      <c r="Y46" s="229"/>
      <c r="Z46" s="229"/>
      <c r="AA46" s="229"/>
      <c r="AB46" s="229"/>
      <c r="AC46" s="229"/>
      <c r="AD46" s="229"/>
      <c r="AE46" s="229"/>
      <c r="AF46" s="28"/>
    </row>
    <row r="47" spans="1:32" ht="24.75" customHeight="1">
      <c r="A47" s="40"/>
      <c r="B47" s="42"/>
      <c r="C47" s="42"/>
      <c r="D47" s="46"/>
      <c r="E47" s="42"/>
      <c r="F47" s="42"/>
      <c r="G47" s="42"/>
      <c r="H47" s="42"/>
      <c r="I47" s="42"/>
      <c r="J47" s="42"/>
      <c r="K47" s="46"/>
      <c r="L47" s="46"/>
      <c r="M47" s="42"/>
      <c r="N47" s="42"/>
      <c r="O47" s="42"/>
      <c r="P47" s="42"/>
      <c r="Q47" s="42"/>
      <c r="R47" s="44"/>
      <c r="S47" s="44"/>
      <c r="T47" s="45"/>
      <c r="U47" s="40"/>
      <c r="V47" s="40"/>
      <c r="W47" s="40"/>
      <c r="X47" s="36"/>
      <c r="Y47" s="229"/>
      <c r="Z47" s="229"/>
      <c r="AA47" s="229"/>
      <c r="AB47" s="229"/>
      <c r="AC47" s="229"/>
      <c r="AD47" s="229"/>
      <c r="AE47" s="229"/>
      <c r="AF47" s="28"/>
    </row>
    <row r="48" spans="1:32" ht="24.75" customHeight="1">
      <c r="A48" s="47"/>
      <c r="B48" s="42"/>
      <c r="C48" s="42"/>
      <c r="D48" s="42"/>
      <c r="E48" s="42"/>
      <c r="F48" s="42"/>
      <c r="G48" s="42"/>
      <c r="H48" s="42"/>
      <c r="I48" s="42"/>
      <c r="J48" s="42"/>
      <c r="K48" s="46"/>
      <c r="L48" s="42"/>
      <c r="M48" s="42"/>
      <c r="N48" s="42"/>
      <c r="O48" s="42"/>
      <c r="P48" s="48"/>
      <c r="Q48" s="49"/>
      <c r="R48" s="206"/>
      <c r="S48" s="44"/>
      <c r="T48" s="45"/>
      <c r="U48" s="40"/>
      <c r="V48" s="40"/>
      <c r="W48" s="40"/>
      <c r="X48" s="36"/>
      <c r="Y48" s="229"/>
      <c r="Z48" s="229"/>
      <c r="AA48" s="229"/>
      <c r="AB48" s="229"/>
      <c r="AC48" s="229"/>
      <c r="AD48" s="229"/>
      <c r="AE48" s="229"/>
      <c r="AF48" s="28"/>
    </row>
    <row r="49" spans="1:31" ht="24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6"/>
      <c r="L49" s="42"/>
      <c r="M49" s="42"/>
      <c r="N49" s="42"/>
      <c r="O49" s="42"/>
      <c r="P49" s="42"/>
      <c r="Q49" s="42"/>
      <c r="R49" s="44"/>
      <c r="S49" s="44"/>
      <c r="T49" s="45"/>
      <c r="U49" s="40"/>
      <c r="V49" s="45"/>
      <c r="W49" s="40"/>
      <c r="X49" s="40"/>
      <c r="Y49" s="231"/>
      <c r="Z49" s="231"/>
      <c r="AA49" s="231"/>
      <c r="AB49" s="231"/>
      <c r="AC49" s="231"/>
      <c r="AD49" s="231"/>
      <c r="AE49" s="231"/>
    </row>
    <row r="50" spans="1:31" ht="24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6"/>
      <c r="L50" s="42"/>
      <c r="M50" s="42"/>
      <c r="N50" s="42"/>
      <c r="O50" s="42"/>
      <c r="P50" s="42"/>
      <c r="Q50" s="42"/>
      <c r="R50" s="44"/>
      <c r="S50" s="44"/>
      <c r="T50" s="45"/>
      <c r="U50" s="40"/>
      <c r="V50" s="40"/>
      <c r="W50" s="40"/>
      <c r="X50" s="40"/>
      <c r="Y50" s="231"/>
      <c r="Z50" s="231"/>
      <c r="AA50" s="231"/>
      <c r="AB50" s="231"/>
      <c r="AC50" s="231"/>
      <c r="AD50" s="231"/>
      <c r="AE50" s="231"/>
    </row>
    <row r="51" spans="1:31" ht="24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6"/>
      <c r="L51" s="42"/>
      <c r="M51" s="42"/>
      <c r="N51" s="42"/>
      <c r="O51" s="42"/>
      <c r="P51" s="42"/>
      <c r="Q51" s="42"/>
      <c r="R51" s="44"/>
      <c r="S51" s="44"/>
      <c r="T51" s="45"/>
      <c r="U51" s="40"/>
      <c r="V51" s="40"/>
      <c r="W51" s="40"/>
      <c r="X51" s="40"/>
      <c r="Y51" s="231"/>
      <c r="Z51" s="231"/>
      <c r="AA51" s="231"/>
      <c r="AB51" s="231"/>
      <c r="AC51" s="231"/>
      <c r="AD51" s="231"/>
      <c r="AE51" s="231"/>
    </row>
    <row r="52" spans="1:31" ht="24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6"/>
      <c r="L52" s="42"/>
      <c r="M52" s="42"/>
      <c r="N52" s="42"/>
      <c r="O52" s="42"/>
      <c r="P52" s="42"/>
      <c r="Q52" s="42"/>
      <c r="R52" s="44"/>
      <c r="S52" s="44"/>
      <c r="T52" s="45"/>
      <c r="U52" s="40"/>
      <c r="V52" s="45"/>
      <c r="W52" s="40"/>
      <c r="X52" s="40"/>
      <c r="Y52" s="231"/>
      <c r="Z52" s="231"/>
      <c r="AA52" s="231"/>
      <c r="AB52" s="231"/>
      <c r="AC52" s="231"/>
      <c r="AD52" s="231"/>
      <c r="AE52" s="231"/>
    </row>
    <row r="53" spans="1:31" ht="24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6"/>
      <c r="L53" s="42"/>
      <c r="M53" s="42"/>
      <c r="N53" s="42"/>
      <c r="O53" s="42"/>
      <c r="P53" s="42"/>
      <c r="Q53" s="42"/>
      <c r="R53" s="44"/>
      <c r="S53" s="44"/>
      <c r="T53" s="45"/>
      <c r="U53" s="40"/>
      <c r="V53" s="40"/>
      <c r="W53" s="40"/>
      <c r="X53" s="40"/>
      <c r="Y53" s="231"/>
      <c r="Z53" s="231"/>
      <c r="AA53" s="231"/>
      <c r="AB53" s="231"/>
      <c r="AC53" s="231"/>
      <c r="AD53" s="231"/>
      <c r="AE53" s="231"/>
    </row>
    <row r="54" spans="1:31" ht="24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6"/>
      <c r="L54" s="42"/>
      <c r="M54" s="42"/>
      <c r="N54" s="42"/>
      <c r="O54" s="42"/>
      <c r="P54" s="42"/>
      <c r="Q54" s="42"/>
      <c r="R54" s="43"/>
      <c r="S54" s="44"/>
      <c r="T54" s="45"/>
      <c r="U54" s="40"/>
      <c r="V54" s="40"/>
      <c r="W54" s="40"/>
      <c r="X54" s="40"/>
      <c r="Y54" s="231"/>
      <c r="Z54" s="231"/>
      <c r="AA54" s="231"/>
      <c r="AB54" s="231"/>
      <c r="AC54" s="231"/>
      <c r="AD54" s="231"/>
      <c r="AE54" s="231"/>
    </row>
    <row r="55" spans="1:3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6"/>
      <c r="L55" s="42"/>
      <c r="M55" s="42"/>
      <c r="N55" s="42"/>
      <c r="O55" s="42"/>
      <c r="P55" s="42"/>
      <c r="Q55" s="42"/>
      <c r="R55" s="232"/>
      <c r="S55" s="233"/>
      <c r="T55" s="234"/>
      <c r="U55" s="231"/>
      <c r="V55" s="234"/>
      <c r="W55" s="231"/>
      <c r="X55" s="231"/>
      <c r="Y55" s="231"/>
      <c r="Z55" s="231"/>
      <c r="AA55" s="231"/>
      <c r="AB55" s="231"/>
      <c r="AC55" s="231"/>
      <c r="AD55" s="231"/>
      <c r="AE55" s="231"/>
    </row>
    <row r="56" spans="1:3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6"/>
      <c r="L56" s="42"/>
      <c r="M56" s="42"/>
      <c r="N56" s="42"/>
      <c r="O56" s="42"/>
      <c r="P56" s="42"/>
      <c r="Q56" s="42"/>
      <c r="R56" s="232"/>
      <c r="S56" s="233"/>
      <c r="T56" s="234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</row>
    <row r="57" spans="1:3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6"/>
      <c r="L57" s="42"/>
      <c r="M57" s="42"/>
      <c r="N57" s="42"/>
      <c r="O57" s="42"/>
      <c r="P57" s="42"/>
      <c r="Q57" s="42"/>
      <c r="R57" s="232"/>
      <c r="S57" s="233"/>
      <c r="T57" s="234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</row>
    <row r="58" spans="1:3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6"/>
      <c r="L58" s="42"/>
      <c r="M58" s="42"/>
      <c r="N58" s="42"/>
      <c r="O58" s="42"/>
      <c r="P58" s="42"/>
      <c r="Q58" s="42"/>
      <c r="R58" s="232"/>
      <c r="S58" s="233"/>
      <c r="T58" s="234"/>
      <c r="U58" s="231"/>
      <c r="V58" s="234"/>
      <c r="W58" s="231"/>
      <c r="X58" s="231"/>
      <c r="Y58" s="231"/>
      <c r="Z58" s="231"/>
      <c r="AA58" s="231"/>
      <c r="AB58" s="231"/>
      <c r="AC58" s="231"/>
      <c r="AD58" s="231"/>
      <c r="AE58" s="231"/>
    </row>
    <row r="59" spans="1:3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6"/>
      <c r="L59" s="42"/>
      <c r="M59" s="42"/>
      <c r="N59" s="42"/>
      <c r="O59" s="42"/>
      <c r="P59" s="42"/>
      <c r="Q59" s="42"/>
      <c r="R59" s="232"/>
      <c r="S59" s="233"/>
      <c r="T59" s="234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</row>
    <row r="60" spans="1:3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6"/>
      <c r="L60" s="42"/>
      <c r="M60" s="42"/>
      <c r="N60" s="42"/>
      <c r="O60" s="42"/>
      <c r="P60" s="42"/>
      <c r="Q60" s="42"/>
      <c r="R60" s="232"/>
      <c r="S60" s="233"/>
      <c r="T60" s="234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</row>
    <row r="61" spans="1:3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6"/>
      <c r="L61" s="42"/>
      <c r="M61" s="42"/>
      <c r="N61" s="42"/>
      <c r="O61" s="42"/>
      <c r="P61" s="42"/>
      <c r="Q61" s="42"/>
      <c r="R61" s="232"/>
      <c r="S61" s="233"/>
      <c r="T61" s="234"/>
      <c r="U61" s="231"/>
      <c r="V61" s="234"/>
      <c r="W61" s="231"/>
      <c r="X61" s="231"/>
      <c r="Y61" s="231"/>
      <c r="Z61" s="231"/>
      <c r="AA61" s="231"/>
      <c r="AB61" s="231"/>
      <c r="AC61" s="231"/>
      <c r="AD61" s="231"/>
      <c r="AE61" s="231"/>
    </row>
    <row r="62" spans="1:3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6"/>
      <c r="L62" s="42"/>
      <c r="M62" s="42"/>
      <c r="N62" s="42"/>
      <c r="O62" s="42"/>
      <c r="P62" s="42"/>
      <c r="Q62" s="42"/>
      <c r="R62" s="232"/>
      <c r="S62" s="233"/>
      <c r="T62" s="234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</row>
    <row r="63" spans="1:3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6"/>
      <c r="L63" s="42"/>
      <c r="M63" s="42"/>
      <c r="N63" s="42"/>
      <c r="O63" s="42"/>
      <c r="P63" s="42"/>
      <c r="Q63" s="42"/>
      <c r="R63" s="232"/>
      <c r="S63" s="233"/>
      <c r="T63" s="234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</row>
    <row r="64" spans="1:3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6"/>
      <c r="L64" s="42"/>
      <c r="M64" s="42"/>
      <c r="N64" s="42"/>
      <c r="O64" s="42"/>
      <c r="P64" s="42"/>
      <c r="Q64" s="42"/>
      <c r="R64" s="232"/>
      <c r="S64" s="233"/>
      <c r="T64" s="234"/>
      <c r="U64" s="231"/>
      <c r="V64" s="234"/>
      <c r="W64" s="231"/>
      <c r="X64" s="231"/>
      <c r="Y64" s="231"/>
      <c r="Z64" s="231"/>
      <c r="AA64" s="231"/>
      <c r="AB64" s="231"/>
      <c r="AC64" s="231"/>
      <c r="AD64" s="231"/>
      <c r="AE64" s="231"/>
    </row>
    <row r="65" spans="1:3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6"/>
      <c r="L65" s="42"/>
      <c r="M65" s="42"/>
      <c r="N65" s="42"/>
      <c r="O65" s="42"/>
      <c r="P65" s="42"/>
      <c r="Q65" s="42"/>
      <c r="R65" s="232"/>
      <c r="S65" s="233"/>
      <c r="T65" s="234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</row>
    <row r="66" spans="1:3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6"/>
      <c r="L66" s="42"/>
      <c r="M66" s="42"/>
      <c r="N66" s="42"/>
      <c r="O66" s="42"/>
      <c r="P66" s="42"/>
      <c r="Q66" s="42"/>
      <c r="R66" s="232"/>
      <c r="S66" s="233"/>
      <c r="T66" s="234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</row>
    <row r="67" spans="1:3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6"/>
      <c r="L67" s="42"/>
      <c r="M67" s="42"/>
      <c r="N67" s="42"/>
      <c r="O67" s="42"/>
      <c r="P67" s="42"/>
      <c r="Q67" s="42"/>
      <c r="R67" s="232"/>
      <c r="S67" s="233"/>
      <c r="T67" s="234"/>
      <c r="U67" s="231"/>
      <c r="V67" s="234"/>
      <c r="W67" s="231"/>
      <c r="X67" s="231"/>
      <c r="Y67" s="231"/>
      <c r="Z67" s="231"/>
      <c r="AA67" s="231"/>
      <c r="AB67" s="231"/>
      <c r="AC67" s="231"/>
      <c r="AD67" s="231"/>
      <c r="AE67" s="231"/>
    </row>
    <row r="68" spans="1:3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6"/>
      <c r="L68" s="42"/>
      <c r="M68" s="42"/>
      <c r="N68" s="42"/>
      <c r="O68" s="42"/>
      <c r="P68" s="42"/>
      <c r="Q68" s="42"/>
      <c r="R68" s="232"/>
      <c r="S68" s="233"/>
      <c r="T68" s="234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</row>
    <row r="69" spans="1:3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6"/>
      <c r="L69" s="42"/>
      <c r="M69" s="42"/>
      <c r="N69" s="42"/>
      <c r="O69" s="42"/>
      <c r="P69" s="42"/>
      <c r="Q69" s="42"/>
      <c r="R69" s="232"/>
      <c r="S69" s="233"/>
      <c r="T69" s="234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</row>
    <row r="70" spans="1:3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6"/>
      <c r="L70" s="42"/>
      <c r="M70" s="42"/>
      <c r="N70" s="42"/>
      <c r="O70" s="42"/>
      <c r="P70" s="42"/>
      <c r="Q70" s="42"/>
      <c r="R70" s="232"/>
      <c r="S70" s="233"/>
      <c r="T70" s="234"/>
      <c r="U70" s="231"/>
      <c r="V70" s="234"/>
      <c r="W70" s="231"/>
      <c r="X70" s="231"/>
      <c r="Y70" s="231"/>
      <c r="Z70" s="231"/>
      <c r="AA70" s="231"/>
      <c r="AB70" s="231"/>
      <c r="AC70" s="231"/>
      <c r="AD70" s="231"/>
      <c r="AE70" s="231"/>
    </row>
    <row r="71" spans="1:3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6"/>
      <c r="L71" s="42"/>
      <c r="M71" s="42"/>
      <c r="N71" s="42"/>
      <c r="O71" s="42"/>
      <c r="P71" s="42"/>
      <c r="Q71" s="42"/>
      <c r="R71" s="232"/>
      <c r="S71" s="233"/>
      <c r="T71" s="234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</row>
    <row r="72" spans="1:3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6"/>
      <c r="L72" s="42"/>
      <c r="M72" s="42"/>
      <c r="N72" s="42"/>
      <c r="O72" s="42"/>
      <c r="P72" s="42"/>
      <c r="Q72" s="42"/>
      <c r="R72" s="232"/>
      <c r="S72" s="233"/>
      <c r="T72" s="234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</row>
    <row r="73" spans="1:3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6"/>
      <c r="L73" s="42"/>
      <c r="M73" s="42"/>
      <c r="N73" s="42"/>
      <c r="O73" s="42"/>
      <c r="P73" s="42"/>
      <c r="Q73" s="42"/>
      <c r="R73" s="232"/>
      <c r="S73" s="233"/>
      <c r="T73" s="234"/>
      <c r="U73" s="231"/>
      <c r="V73" s="234"/>
      <c r="W73" s="231"/>
      <c r="X73" s="231"/>
      <c r="Y73" s="231"/>
      <c r="Z73" s="231"/>
      <c r="AA73" s="231"/>
      <c r="AB73" s="231"/>
      <c r="AC73" s="231"/>
      <c r="AD73" s="231"/>
      <c r="AE73" s="231"/>
    </row>
    <row r="74" spans="1:3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6"/>
      <c r="L74" s="42"/>
      <c r="M74" s="42"/>
      <c r="N74" s="42"/>
      <c r="O74" s="42"/>
      <c r="P74" s="42"/>
      <c r="Q74" s="42"/>
      <c r="R74" s="232"/>
      <c r="S74" s="233"/>
      <c r="T74" s="234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</row>
    <row r="75" spans="1:3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6"/>
      <c r="L75" s="42"/>
      <c r="M75" s="42"/>
      <c r="N75" s="42"/>
      <c r="O75" s="42"/>
      <c r="P75" s="42"/>
      <c r="Q75" s="42"/>
      <c r="R75" s="232"/>
      <c r="S75" s="233"/>
      <c r="T75" s="234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</row>
    <row r="76" spans="1:3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6"/>
      <c r="L76" s="42"/>
      <c r="M76" s="42"/>
      <c r="N76" s="42"/>
      <c r="O76" s="42"/>
      <c r="P76" s="42"/>
      <c r="Q76" s="42"/>
      <c r="R76" s="232"/>
      <c r="S76" s="233"/>
      <c r="T76" s="234"/>
      <c r="U76" s="231"/>
      <c r="V76" s="234"/>
      <c r="W76" s="231"/>
      <c r="X76" s="231"/>
      <c r="Y76" s="231"/>
      <c r="Z76" s="231"/>
      <c r="AA76" s="231"/>
      <c r="AB76" s="231"/>
      <c r="AC76" s="231"/>
      <c r="AD76" s="231"/>
      <c r="AE76" s="231"/>
    </row>
    <row r="77" spans="1:3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6"/>
      <c r="L77" s="42"/>
      <c r="M77" s="42"/>
      <c r="N77" s="42"/>
      <c r="O77" s="42"/>
      <c r="P77" s="42"/>
      <c r="Q77" s="42"/>
      <c r="R77" s="232"/>
      <c r="S77" s="233"/>
      <c r="T77" s="234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</row>
    <row r="78" spans="1:3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6"/>
      <c r="L78" s="42"/>
      <c r="M78" s="42"/>
      <c r="N78" s="42"/>
      <c r="O78" s="42"/>
      <c r="P78" s="42"/>
      <c r="Q78" s="42"/>
      <c r="R78" s="232"/>
      <c r="S78" s="233"/>
      <c r="T78" s="234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</row>
    <row r="79" spans="1:3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6"/>
      <c r="L79" s="42"/>
      <c r="M79" s="42"/>
      <c r="N79" s="42"/>
      <c r="O79" s="42"/>
      <c r="P79" s="42"/>
      <c r="Q79" s="42"/>
      <c r="R79" s="232"/>
      <c r="S79" s="233"/>
      <c r="T79" s="234"/>
      <c r="U79" s="231"/>
      <c r="V79" s="234"/>
      <c r="W79" s="231"/>
      <c r="X79" s="231"/>
      <c r="Y79" s="231"/>
      <c r="Z79" s="231"/>
      <c r="AA79" s="231"/>
      <c r="AB79" s="231"/>
      <c r="AC79" s="231"/>
      <c r="AD79" s="231"/>
      <c r="AE79" s="231"/>
    </row>
    <row r="80" spans="1:3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6"/>
      <c r="L80" s="42"/>
      <c r="M80" s="42"/>
      <c r="N80" s="42"/>
      <c r="O80" s="42"/>
      <c r="P80" s="42"/>
      <c r="Q80" s="42"/>
      <c r="R80" s="232"/>
      <c r="S80" s="233"/>
      <c r="T80" s="234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</row>
    <row r="81" spans="1:3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6"/>
      <c r="L81" s="42"/>
      <c r="M81" s="42"/>
      <c r="N81" s="42"/>
      <c r="O81" s="42"/>
      <c r="P81" s="42"/>
      <c r="Q81" s="42"/>
      <c r="R81" s="232"/>
      <c r="S81" s="233"/>
      <c r="T81" s="234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</row>
    <row r="82" spans="1:3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6"/>
      <c r="L82" s="42"/>
      <c r="M82" s="42"/>
      <c r="N82" s="42"/>
      <c r="O82" s="42"/>
      <c r="P82" s="42"/>
      <c r="Q82" s="42"/>
      <c r="R82" s="232"/>
      <c r="S82" s="233"/>
      <c r="T82" s="234"/>
      <c r="U82" s="231"/>
      <c r="V82" s="234"/>
      <c r="W82" s="231"/>
      <c r="X82" s="231"/>
      <c r="Y82" s="231"/>
      <c r="Z82" s="231"/>
      <c r="AA82" s="231"/>
      <c r="AB82" s="231"/>
      <c r="AC82" s="231"/>
      <c r="AD82" s="231"/>
      <c r="AE82" s="231"/>
    </row>
    <row r="83" spans="1:3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6"/>
      <c r="L83" s="42"/>
      <c r="M83" s="42"/>
      <c r="N83" s="42"/>
      <c r="O83" s="42"/>
      <c r="P83" s="42"/>
      <c r="Q83" s="42"/>
      <c r="R83" s="232"/>
      <c r="S83" s="233"/>
      <c r="T83" s="234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</row>
    <row r="84" spans="1:3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6"/>
      <c r="L84" s="42"/>
      <c r="M84" s="42"/>
      <c r="N84" s="42"/>
      <c r="O84" s="42"/>
      <c r="P84" s="42"/>
      <c r="Q84" s="42"/>
      <c r="R84" s="232"/>
      <c r="S84" s="233"/>
      <c r="T84" s="234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</row>
    <row r="85" spans="1:3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6"/>
      <c r="L85" s="42"/>
      <c r="M85" s="42"/>
      <c r="N85" s="42"/>
      <c r="O85" s="42"/>
      <c r="P85" s="42"/>
      <c r="Q85" s="42"/>
      <c r="R85" s="232"/>
      <c r="S85" s="233"/>
      <c r="T85" s="234"/>
      <c r="U85" s="231"/>
      <c r="V85" s="234"/>
      <c r="W85" s="231"/>
      <c r="X85" s="231"/>
      <c r="Y85" s="231"/>
      <c r="Z85" s="231"/>
      <c r="AA85" s="231"/>
      <c r="AB85" s="231"/>
      <c r="AC85" s="231"/>
      <c r="AD85" s="231"/>
      <c r="AE85" s="231"/>
    </row>
    <row r="86" spans="1:3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6"/>
      <c r="L86" s="42"/>
      <c r="M86" s="42"/>
      <c r="N86" s="42"/>
      <c r="O86" s="42"/>
      <c r="P86" s="42"/>
      <c r="Q86" s="42"/>
      <c r="R86" s="232"/>
      <c r="S86" s="233"/>
      <c r="T86" s="234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</row>
    <row r="87" spans="1:3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6"/>
      <c r="L87" s="42"/>
      <c r="M87" s="42"/>
      <c r="N87" s="42"/>
      <c r="O87" s="42"/>
      <c r="P87" s="42"/>
      <c r="Q87" s="42"/>
      <c r="R87" s="232"/>
      <c r="S87" s="233"/>
      <c r="T87" s="234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</row>
    <row r="88" spans="1:3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6"/>
      <c r="L88" s="42"/>
      <c r="M88" s="42"/>
      <c r="N88" s="42"/>
      <c r="O88" s="42"/>
      <c r="P88" s="42"/>
      <c r="Q88" s="42"/>
      <c r="R88" s="232"/>
      <c r="S88" s="233"/>
      <c r="T88" s="234"/>
      <c r="U88" s="231"/>
      <c r="V88" s="234"/>
      <c r="W88" s="231"/>
      <c r="X88" s="231"/>
      <c r="Y88" s="231"/>
      <c r="Z88" s="231"/>
      <c r="AA88" s="231"/>
      <c r="AB88" s="231"/>
      <c r="AC88" s="231"/>
      <c r="AD88" s="231"/>
      <c r="AE88" s="231"/>
    </row>
    <row r="89" spans="1:3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/>
      <c r="L89" s="42"/>
      <c r="M89" s="42"/>
      <c r="N89" s="42"/>
      <c r="O89" s="42"/>
      <c r="P89" s="42"/>
      <c r="Q89" s="42"/>
      <c r="R89" s="232"/>
      <c r="S89" s="233"/>
      <c r="T89" s="234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</row>
    <row r="90" spans="1:3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/>
      <c r="L90" s="42"/>
      <c r="M90" s="42"/>
      <c r="N90" s="42"/>
      <c r="O90" s="42"/>
      <c r="P90" s="42"/>
      <c r="Q90" s="42"/>
      <c r="R90" s="232"/>
      <c r="S90" s="233"/>
      <c r="T90" s="234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</row>
    <row r="91" spans="1:3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6"/>
      <c r="L91" s="42"/>
      <c r="M91" s="42"/>
      <c r="N91" s="42"/>
      <c r="O91" s="42"/>
      <c r="P91" s="42"/>
      <c r="Q91" s="42"/>
      <c r="R91" s="232"/>
      <c r="S91" s="233"/>
      <c r="T91" s="234"/>
      <c r="U91" s="231"/>
      <c r="V91" s="234"/>
      <c r="W91" s="231"/>
      <c r="X91" s="231"/>
      <c r="Y91" s="231"/>
      <c r="Z91" s="231"/>
      <c r="AA91" s="231"/>
      <c r="AB91" s="231"/>
      <c r="AC91" s="231"/>
      <c r="AD91" s="231"/>
      <c r="AE91" s="231"/>
    </row>
    <row r="92" spans="1:3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6"/>
      <c r="L92" s="42"/>
      <c r="M92" s="42"/>
      <c r="N92" s="42"/>
      <c r="O92" s="42"/>
      <c r="P92" s="42"/>
      <c r="Q92" s="42"/>
      <c r="R92" s="232"/>
      <c r="S92" s="233"/>
      <c r="T92" s="234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</row>
    <row r="93" spans="1:3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6"/>
      <c r="L93" s="42"/>
      <c r="M93" s="42"/>
      <c r="N93" s="42"/>
      <c r="O93" s="42"/>
      <c r="P93" s="42"/>
      <c r="Q93" s="42"/>
      <c r="R93" s="232"/>
      <c r="S93" s="233"/>
      <c r="T93" s="234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</row>
    <row r="94" spans="1:3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6"/>
      <c r="L94" s="42"/>
      <c r="M94" s="42"/>
      <c r="N94" s="42"/>
      <c r="O94" s="42"/>
      <c r="P94" s="42"/>
      <c r="Q94" s="42"/>
      <c r="R94" s="232"/>
      <c r="S94" s="233"/>
      <c r="T94" s="234"/>
      <c r="U94" s="231"/>
      <c r="V94" s="234"/>
      <c r="W94" s="231"/>
      <c r="X94" s="231"/>
      <c r="Y94" s="231"/>
      <c r="Z94" s="231"/>
      <c r="AA94" s="231"/>
      <c r="AB94" s="231"/>
      <c r="AC94" s="231"/>
      <c r="AD94" s="231"/>
      <c r="AE94" s="231"/>
    </row>
    <row r="95" spans="1:3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6"/>
      <c r="L95" s="42"/>
      <c r="M95" s="42"/>
      <c r="N95" s="42"/>
      <c r="O95" s="42"/>
      <c r="P95" s="42"/>
      <c r="Q95" s="42"/>
      <c r="R95" s="232"/>
      <c r="S95" s="233"/>
      <c r="T95" s="234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</row>
    <row r="96" spans="1:3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6"/>
      <c r="L96" s="42"/>
      <c r="M96" s="42"/>
      <c r="N96" s="42"/>
      <c r="O96" s="42"/>
      <c r="P96" s="42"/>
      <c r="Q96" s="42"/>
      <c r="R96" s="232"/>
      <c r="S96" s="233"/>
      <c r="T96" s="234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</row>
    <row r="97" spans="1:3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6"/>
      <c r="L97" s="42"/>
      <c r="M97" s="42"/>
      <c r="N97" s="42"/>
      <c r="O97" s="42"/>
      <c r="P97" s="42"/>
      <c r="Q97" s="42"/>
      <c r="R97" s="232"/>
      <c r="S97" s="233"/>
      <c r="T97" s="234"/>
      <c r="U97" s="231"/>
      <c r="V97" s="234"/>
      <c r="W97" s="231"/>
      <c r="X97" s="231"/>
      <c r="Y97" s="231"/>
      <c r="Z97" s="231"/>
      <c r="AA97" s="231"/>
      <c r="AB97" s="231"/>
      <c r="AC97" s="231"/>
      <c r="AD97" s="231"/>
      <c r="AE97" s="231"/>
    </row>
    <row r="98" spans="1:3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6"/>
      <c r="L98" s="42"/>
      <c r="M98" s="42"/>
      <c r="N98" s="42"/>
      <c r="O98" s="42"/>
      <c r="P98" s="42"/>
      <c r="Q98" s="42"/>
      <c r="R98" s="232"/>
      <c r="S98" s="233"/>
      <c r="T98" s="234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</row>
    <row r="99" spans="1:3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6"/>
      <c r="L99" s="42"/>
      <c r="M99" s="42"/>
      <c r="N99" s="42"/>
      <c r="O99" s="42"/>
      <c r="P99" s="42"/>
      <c r="Q99" s="42"/>
      <c r="R99" s="232"/>
      <c r="S99" s="233"/>
      <c r="T99" s="234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</row>
    <row r="100" spans="1:3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6"/>
      <c r="L100" s="42"/>
      <c r="M100" s="42"/>
      <c r="N100" s="42"/>
      <c r="O100" s="42"/>
      <c r="P100" s="42"/>
      <c r="Q100" s="42"/>
      <c r="R100" s="232"/>
      <c r="S100" s="233"/>
      <c r="T100" s="234"/>
      <c r="U100" s="231"/>
      <c r="V100" s="234"/>
      <c r="W100" s="231"/>
      <c r="X100" s="231"/>
      <c r="Y100" s="231"/>
      <c r="Z100" s="231"/>
      <c r="AA100" s="231"/>
      <c r="AB100" s="231"/>
      <c r="AC100" s="231"/>
      <c r="AD100" s="231"/>
      <c r="AE100" s="231"/>
    </row>
    <row r="101" spans="1:3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6"/>
      <c r="L101" s="42"/>
      <c r="M101" s="42"/>
      <c r="N101" s="42"/>
      <c r="O101" s="42"/>
      <c r="P101" s="42"/>
      <c r="Q101" s="42"/>
      <c r="R101" s="232"/>
      <c r="S101" s="233"/>
      <c r="T101" s="234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</row>
    <row r="102" spans="1:3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6"/>
      <c r="L102" s="42"/>
      <c r="M102" s="42"/>
      <c r="N102" s="42"/>
      <c r="O102" s="42"/>
      <c r="P102" s="42"/>
      <c r="Q102" s="42"/>
      <c r="R102" s="232"/>
      <c r="S102" s="233"/>
      <c r="T102" s="234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</row>
    <row r="103" spans="1:3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6"/>
      <c r="L103" s="42"/>
      <c r="M103" s="42"/>
      <c r="N103" s="42"/>
      <c r="O103" s="42"/>
      <c r="P103" s="42"/>
      <c r="Q103" s="42"/>
      <c r="R103" s="232"/>
      <c r="S103" s="233"/>
      <c r="T103" s="234"/>
      <c r="U103" s="231"/>
      <c r="V103" s="234"/>
      <c r="W103" s="231"/>
      <c r="X103" s="231"/>
      <c r="Y103" s="231"/>
      <c r="Z103" s="231"/>
      <c r="AA103" s="231"/>
      <c r="AB103" s="231"/>
      <c r="AC103" s="231"/>
      <c r="AD103" s="231"/>
      <c r="AE103" s="231"/>
    </row>
    <row r="104" spans="1:3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6"/>
      <c r="L104" s="42"/>
      <c r="M104" s="42"/>
      <c r="N104" s="42"/>
      <c r="O104" s="42"/>
      <c r="P104" s="42"/>
      <c r="Q104" s="42"/>
      <c r="R104" s="232"/>
      <c r="S104" s="233"/>
      <c r="T104" s="234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</row>
    <row r="105" spans="1:3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6"/>
      <c r="L105" s="42"/>
      <c r="M105" s="42"/>
      <c r="N105" s="42"/>
      <c r="O105" s="42"/>
      <c r="P105" s="42"/>
      <c r="Q105" s="42"/>
      <c r="R105" s="232"/>
      <c r="S105" s="233"/>
      <c r="T105" s="234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</row>
    <row r="106" spans="1:3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6"/>
      <c r="L106" s="42"/>
      <c r="M106" s="42"/>
      <c r="N106" s="42"/>
      <c r="O106" s="42"/>
      <c r="P106" s="42"/>
      <c r="Q106" s="42"/>
      <c r="R106" s="232"/>
      <c r="S106" s="233"/>
      <c r="T106" s="234"/>
      <c r="U106" s="231"/>
      <c r="V106" s="234"/>
      <c r="W106" s="231"/>
      <c r="X106" s="231"/>
      <c r="Y106" s="231"/>
      <c r="Z106" s="231"/>
      <c r="AA106" s="231"/>
      <c r="AB106" s="231"/>
      <c r="AC106" s="231"/>
      <c r="AD106" s="231"/>
      <c r="AE106" s="231"/>
    </row>
    <row r="107" spans="1:3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6"/>
      <c r="L107" s="42"/>
      <c r="M107" s="42"/>
      <c r="N107" s="42"/>
      <c r="O107" s="42"/>
      <c r="P107" s="42"/>
      <c r="Q107" s="42"/>
      <c r="R107" s="232"/>
      <c r="S107" s="233"/>
      <c r="T107" s="234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</row>
    <row r="108" spans="1:3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6"/>
      <c r="L108" s="42"/>
      <c r="M108" s="42"/>
      <c r="N108" s="42"/>
      <c r="O108" s="42"/>
      <c r="P108" s="42"/>
      <c r="Q108" s="42"/>
      <c r="R108" s="232"/>
      <c r="S108" s="233"/>
      <c r="T108" s="234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</row>
    <row r="109" spans="1:3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6"/>
      <c r="L109" s="42"/>
      <c r="M109" s="42"/>
      <c r="N109" s="42"/>
      <c r="O109" s="42"/>
      <c r="P109" s="42"/>
      <c r="Q109" s="42"/>
      <c r="R109" s="232"/>
      <c r="S109" s="233"/>
      <c r="T109" s="234"/>
      <c r="U109" s="231"/>
      <c r="V109" s="234"/>
      <c r="W109" s="231"/>
      <c r="X109" s="231"/>
      <c r="Y109" s="231"/>
      <c r="Z109" s="231"/>
      <c r="AA109" s="231"/>
      <c r="AB109" s="231"/>
      <c r="AC109" s="231"/>
      <c r="AD109" s="231"/>
      <c r="AE109" s="231"/>
    </row>
    <row r="110" spans="1:3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6"/>
      <c r="L110" s="42"/>
      <c r="M110" s="42"/>
      <c r="N110" s="42"/>
      <c r="O110" s="42"/>
      <c r="P110" s="42"/>
      <c r="Q110" s="42"/>
      <c r="R110" s="232"/>
      <c r="S110" s="233"/>
      <c r="T110" s="234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</row>
    <row r="111" spans="1:3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6"/>
      <c r="L111" s="42"/>
      <c r="M111" s="42"/>
      <c r="N111" s="42"/>
      <c r="O111" s="42"/>
      <c r="P111" s="42"/>
      <c r="Q111" s="42"/>
      <c r="R111" s="232"/>
      <c r="S111" s="233"/>
      <c r="T111" s="234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</row>
    <row r="112" spans="1:3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6"/>
      <c r="L112" s="42"/>
      <c r="M112" s="42"/>
      <c r="N112" s="42"/>
      <c r="O112" s="42"/>
      <c r="P112" s="42"/>
      <c r="Q112" s="42"/>
      <c r="R112" s="232"/>
      <c r="S112" s="233"/>
      <c r="T112" s="234"/>
      <c r="U112" s="231"/>
      <c r="V112" s="234"/>
      <c r="W112" s="231"/>
      <c r="X112" s="231"/>
      <c r="Y112" s="231"/>
      <c r="Z112" s="231"/>
      <c r="AA112" s="231"/>
      <c r="AB112" s="231"/>
      <c r="AC112" s="231"/>
      <c r="AD112" s="231"/>
      <c r="AE112" s="231"/>
    </row>
    <row r="113" spans="1:3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6"/>
      <c r="L113" s="42"/>
      <c r="M113" s="42"/>
      <c r="N113" s="42"/>
      <c r="O113" s="42"/>
      <c r="P113" s="42"/>
      <c r="Q113" s="42"/>
      <c r="R113" s="232"/>
      <c r="S113" s="233"/>
      <c r="T113" s="234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</row>
    <row r="114" spans="1:3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6"/>
      <c r="L114" s="42"/>
      <c r="M114" s="42"/>
      <c r="N114" s="42"/>
      <c r="O114" s="42"/>
      <c r="P114" s="42"/>
      <c r="Q114" s="42"/>
      <c r="R114" s="232"/>
      <c r="S114" s="233"/>
      <c r="T114" s="234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</row>
    <row r="115" spans="1:3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6"/>
      <c r="L115" s="42"/>
      <c r="M115" s="42"/>
      <c r="N115" s="42"/>
      <c r="O115" s="42"/>
      <c r="P115" s="42"/>
      <c r="Q115" s="42"/>
      <c r="R115" s="232"/>
      <c r="S115" s="233"/>
      <c r="T115" s="234"/>
      <c r="U115" s="231"/>
      <c r="V115" s="234"/>
      <c r="W115" s="231"/>
      <c r="X115" s="231"/>
      <c r="Y115" s="231"/>
      <c r="Z115" s="231"/>
      <c r="AA115" s="231"/>
      <c r="AB115" s="231"/>
      <c r="AC115" s="231"/>
      <c r="AD115" s="231"/>
      <c r="AE115" s="231"/>
    </row>
    <row r="116" spans="1:3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6"/>
      <c r="L116" s="42"/>
      <c r="M116" s="42"/>
      <c r="N116" s="42"/>
      <c r="O116" s="42"/>
      <c r="P116" s="42"/>
      <c r="Q116" s="42"/>
      <c r="R116" s="232"/>
      <c r="S116" s="233"/>
      <c r="T116" s="234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</row>
    <row r="117" spans="1:3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6"/>
      <c r="L117" s="42"/>
      <c r="M117" s="42"/>
      <c r="N117" s="42"/>
      <c r="O117" s="42"/>
      <c r="P117" s="42"/>
      <c r="Q117" s="42"/>
      <c r="R117" s="232"/>
      <c r="S117" s="233"/>
      <c r="T117" s="234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</row>
    <row r="118" spans="1:3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6"/>
      <c r="L118" s="42"/>
      <c r="M118" s="42"/>
      <c r="N118" s="42"/>
      <c r="O118" s="42"/>
      <c r="P118" s="42"/>
      <c r="Q118" s="42"/>
      <c r="R118" s="232"/>
      <c r="S118" s="233"/>
      <c r="T118" s="234"/>
      <c r="U118" s="231"/>
      <c r="V118" s="234"/>
      <c r="W118" s="231"/>
      <c r="X118" s="231"/>
      <c r="Y118" s="231"/>
      <c r="Z118" s="231"/>
      <c r="AA118" s="231"/>
      <c r="AB118" s="231"/>
      <c r="AC118" s="231"/>
      <c r="AD118" s="231"/>
      <c r="AE118" s="231"/>
    </row>
    <row r="119" spans="1:3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6"/>
      <c r="L119" s="42"/>
      <c r="M119" s="42"/>
      <c r="N119" s="42"/>
      <c r="O119" s="42"/>
      <c r="P119" s="42"/>
      <c r="Q119" s="42"/>
      <c r="R119" s="232"/>
      <c r="S119" s="233"/>
      <c r="T119" s="234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</row>
    <row r="120" spans="1:3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6"/>
      <c r="L120" s="42"/>
      <c r="M120" s="42"/>
      <c r="N120" s="42"/>
      <c r="O120" s="42"/>
      <c r="P120" s="42"/>
      <c r="Q120" s="42"/>
      <c r="R120" s="232"/>
      <c r="S120" s="233"/>
      <c r="T120" s="234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</row>
    <row r="121" spans="17:24" ht="12.75">
      <c r="Q121" s="42"/>
      <c r="R121" s="42"/>
      <c r="S121" s="42"/>
      <c r="T121" s="42"/>
      <c r="U121" s="42"/>
      <c r="V121" s="42"/>
      <c r="W121" s="42"/>
      <c r="X121" s="42"/>
    </row>
    <row r="122" spans="17:24" ht="12.75">
      <c r="Q122" s="42"/>
      <c r="R122" s="42"/>
      <c r="S122" s="42"/>
      <c r="T122" s="42"/>
      <c r="U122" s="42"/>
      <c r="V122" s="42"/>
      <c r="W122" s="42"/>
      <c r="X122" s="42"/>
    </row>
    <row r="123" spans="17:24" ht="12.75">
      <c r="Q123" s="42"/>
      <c r="R123" s="42"/>
      <c r="S123" s="42"/>
      <c r="T123" s="42"/>
      <c r="U123" s="42"/>
      <c r="V123" s="42"/>
      <c r="W123" s="42"/>
      <c r="X123" s="42"/>
    </row>
    <row r="124" spans="17:24" ht="12.75">
      <c r="Q124" s="42"/>
      <c r="R124" s="42"/>
      <c r="S124" s="42"/>
      <c r="T124" s="42"/>
      <c r="U124" s="42"/>
      <c r="V124" s="42"/>
      <c r="W124" s="42"/>
      <c r="X124" s="42"/>
    </row>
    <row r="125" spans="17:24" ht="12.75">
      <c r="Q125" s="42"/>
      <c r="R125" s="42"/>
      <c r="S125" s="42"/>
      <c r="T125" s="42"/>
      <c r="U125" s="42"/>
      <c r="V125" s="42"/>
      <c r="W125" s="42"/>
      <c r="X125" s="42"/>
    </row>
    <row r="126" spans="17:24" ht="12.75">
      <c r="Q126" s="42"/>
      <c r="R126" s="42"/>
      <c r="S126" s="42"/>
      <c r="T126" s="42"/>
      <c r="U126" s="42"/>
      <c r="V126" s="42"/>
      <c r="W126" s="42"/>
      <c r="X126" s="42"/>
    </row>
    <row r="127" spans="17:24" ht="12.75">
      <c r="Q127" s="42"/>
      <c r="R127" s="42"/>
      <c r="S127" s="42"/>
      <c r="T127" s="42"/>
      <c r="U127" s="42"/>
      <c r="V127" s="42"/>
      <c r="W127" s="42"/>
      <c r="X127" s="42"/>
    </row>
    <row r="128" spans="17:24" ht="12.75">
      <c r="Q128" s="42"/>
      <c r="R128" s="42"/>
      <c r="S128" s="42"/>
      <c r="T128" s="42"/>
      <c r="U128" s="42"/>
      <c r="V128" s="42"/>
      <c r="W128" s="42"/>
      <c r="X128" s="42"/>
    </row>
    <row r="129" spans="17:24" ht="12.75">
      <c r="Q129" s="42"/>
      <c r="R129" s="42"/>
      <c r="S129" s="42"/>
      <c r="T129" s="42"/>
      <c r="U129" s="42"/>
      <c r="V129" s="42"/>
      <c r="W129" s="42"/>
      <c r="X129" s="42"/>
    </row>
    <row r="130" spans="17:24" ht="12.75">
      <c r="Q130" s="42"/>
      <c r="R130" s="42"/>
      <c r="S130" s="42"/>
      <c r="T130" s="42"/>
      <c r="U130" s="42"/>
      <c r="V130" s="42"/>
      <c r="W130" s="42"/>
      <c r="X130" s="42"/>
    </row>
    <row r="131" spans="17:24" ht="12.75">
      <c r="Q131" s="42"/>
      <c r="R131" s="42"/>
      <c r="S131" s="42"/>
      <c r="T131" s="42"/>
      <c r="U131" s="42"/>
      <c r="V131" s="42"/>
      <c r="W131" s="42"/>
      <c r="X131" s="42"/>
    </row>
    <row r="132" spans="17:24" ht="12.75">
      <c r="Q132" s="42"/>
      <c r="R132" s="42"/>
      <c r="S132" s="42"/>
      <c r="T132" s="42"/>
      <c r="U132" s="42"/>
      <c r="V132" s="42"/>
      <c r="W132" s="42"/>
      <c r="X132" s="42"/>
    </row>
    <row r="133" spans="17:24" ht="12.75">
      <c r="Q133" s="42"/>
      <c r="R133" s="42"/>
      <c r="S133" s="42"/>
      <c r="T133" s="42"/>
      <c r="U133" s="42"/>
      <c r="V133" s="42"/>
      <c r="W133" s="42"/>
      <c r="X133" s="42"/>
    </row>
    <row r="134" spans="17:24" ht="12.75">
      <c r="Q134" s="42"/>
      <c r="R134" s="42"/>
      <c r="S134" s="42"/>
      <c r="T134" s="42"/>
      <c r="U134" s="42"/>
      <c r="V134" s="42"/>
      <c r="W134" s="42"/>
      <c r="X134" s="42"/>
    </row>
    <row r="135" spans="17:24" ht="12.75">
      <c r="Q135" s="42"/>
      <c r="R135" s="42"/>
      <c r="S135" s="42"/>
      <c r="T135" s="42"/>
      <c r="U135" s="42"/>
      <c r="V135" s="42"/>
      <c r="W135" s="42"/>
      <c r="X135" s="42"/>
    </row>
    <row r="136" spans="17:24" ht="12.75">
      <c r="Q136" s="42"/>
      <c r="R136" s="42"/>
      <c r="S136" s="42"/>
      <c r="T136" s="42"/>
      <c r="U136" s="42"/>
      <c r="V136" s="42"/>
      <c r="W136" s="42"/>
      <c r="X136" s="42"/>
    </row>
    <row r="137" spans="17:24" ht="12.75">
      <c r="Q137" s="42"/>
      <c r="R137" s="42"/>
      <c r="S137" s="42"/>
      <c r="T137" s="42"/>
      <c r="U137" s="42"/>
      <c r="V137" s="42"/>
      <c r="W137" s="42"/>
      <c r="X137" s="42"/>
    </row>
    <row r="138" spans="17:24" ht="12.75">
      <c r="Q138" s="42"/>
      <c r="R138" s="42"/>
      <c r="S138" s="42"/>
      <c r="T138" s="42"/>
      <c r="U138" s="42"/>
      <c r="V138" s="42"/>
      <c r="W138" s="42"/>
      <c r="X138" s="42"/>
    </row>
    <row r="139" spans="17:24" ht="12.75">
      <c r="Q139" s="42"/>
      <c r="R139" s="42"/>
      <c r="S139" s="42"/>
      <c r="T139" s="42"/>
      <c r="U139" s="42"/>
      <c r="V139" s="42"/>
      <c r="W139" s="42"/>
      <c r="X139" s="42"/>
    </row>
    <row r="140" spans="17:24" ht="12.75">
      <c r="Q140" s="42"/>
      <c r="R140" s="42"/>
      <c r="S140" s="42"/>
      <c r="T140" s="42"/>
      <c r="U140" s="42"/>
      <c r="V140" s="42"/>
      <c r="W140" s="42"/>
      <c r="X140" s="42"/>
    </row>
    <row r="141" spans="17:24" ht="12.75">
      <c r="Q141" s="42"/>
      <c r="R141" s="42"/>
      <c r="S141" s="42"/>
      <c r="T141" s="42"/>
      <c r="U141" s="42"/>
      <c r="V141" s="42"/>
      <c r="W141" s="42"/>
      <c r="X141" s="42"/>
    </row>
    <row r="142" spans="17:24" ht="12.75">
      <c r="Q142" s="42"/>
      <c r="R142" s="42"/>
      <c r="S142" s="42"/>
      <c r="T142" s="42"/>
      <c r="U142" s="42"/>
      <c r="V142" s="42"/>
      <c r="W142" s="42"/>
      <c r="X142" s="42"/>
    </row>
    <row r="143" spans="17:24" ht="12.75">
      <c r="Q143" s="42"/>
      <c r="R143" s="42"/>
      <c r="S143" s="42"/>
      <c r="T143" s="42"/>
      <c r="U143" s="42"/>
      <c r="V143" s="42"/>
      <c r="W143" s="42"/>
      <c r="X143" s="42"/>
    </row>
    <row r="144" spans="17:24" ht="12.75">
      <c r="Q144" s="42"/>
      <c r="R144" s="42"/>
      <c r="S144" s="42"/>
      <c r="T144" s="42"/>
      <c r="U144" s="42"/>
      <c r="V144" s="42"/>
      <c r="W144" s="42"/>
      <c r="X144" s="42"/>
    </row>
    <row r="145" spans="17:24" ht="12.75">
      <c r="Q145" s="42"/>
      <c r="R145" s="42"/>
      <c r="S145" s="42"/>
      <c r="T145" s="42"/>
      <c r="U145" s="42"/>
      <c r="V145" s="42"/>
      <c r="W145" s="42"/>
      <c r="X145" s="42"/>
    </row>
    <row r="146" spans="17:24" ht="12.75">
      <c r="Q146" s="42"/>
      <c r="R146" s="42"/>
      <c r="S146" s="42"/>
      <c r="T146" s="42"/>
      <c r="U146" s="42"/>
      <c r="V146" s="42"/>
      <c r="W146" s="42"/>
      <c r="X146" s="42"/>
    </row>
    <row r="147" spans="17:24" ht="12.75">
      <c r="Q147" s="42"/>
      <c r="R147" s="42"/>
      <c r="S147" s="42"/>
      <c r="T147" s="42"/>
      <c r="U147" s="42"/>
      <c r="V147" s="42"/>
      <c r="W147" s="42"/>
      <c r="X147" s="42"/>
    </row>
    <row r="148" spans="17:24" ht="12.75">
      <c r="Q148" s="42"/>
      <c r="R148" s="42"/>
      <c r="S148" s="42"/>
      <c r="T148" s="42"/>
      <c r="U148" s="42"/>
      <c r="V148" s="42"/>
      <c r="W148" s="42"/>
      <c r="X148" s="42"/>
    </row>
    <row r="149" spans="17:24" ht="12.75">
      <c r="Q149" s="42"/>
      <c r="R149" s="42"/>
      <c r="S149" s="42"/>
      <c r="T149" s="42"/>
      <c r="U149" s="42"/>
      <c r="V149" s="42"/>
      <c r="W149" s="42"/>
      <c r="X149" s="42"/>
    </row>
    <row r="150" spans="17:24" ht="12.75">
      <c r="Q150" s="42"/>
      <c r="R150" s="42"/>
      <c r="S150" s="42"/>
      <c r="T150" s="42"/>
      <c r="U150" s="42"/>
      <c r="V150" s="42"/>
      <c r="W150" s="42"/>
      <c r="X150" s="42"/>
    </row>
    <row r="151" spans="17:24" ht="12.75">
      <c r="Q151" s="42"/>
      <c r="R151" s="42"/>
      <c r="S151" s="42"/>
      <c r="T151" s="42"/>
      <c r="U151" s="42"/>
      <c r="V151" s="42"/>
      <c r="W151" s="42"/>
      <c r="X151" s="42"/>
    </row>
    <row r="152" spans="17:24" ht="12.75">
      <c r="Q152" s="42"/>
      <c r="R152" s="42"/>
      <c r="S152" s="42"/>
      <c r="T152" s="42"/>
      <c r="U152" s="42"/>
      <c r="V152" s="42"/>
      <c r="W152" s="42"/>
      <c r="X152" s="42"/>
    </row>
  </sheetData>
  <sheetProtection/>
  <mergeCells count="669">
    <mergeCell ref="K25:K27"/>
    <mergeCell ref="I34:I36"/>
    <mergeCell ref="J34:J36"/>
    <mergeCell ref="K34:K36"/>
    <mergeCell ref="J28:J30"/>
    <mergeCell ref="K28:K30"/>
    <mergeCell ref="I28:I30"/>
    <mergeCell ref="J31:J33"/>
    <mergeCell ref="K31:K33"/>
    <mergeCell ref="B37:D37"/>
    <mergeCell ref="F34:F36"/>
    <mergeCell ref="G34:G36"/>
    <mergeCell ref="F28:F30"/>
    <mergeCell ref="G28:G30"/>
    <mergeCell ref="F31:F33"/>
    <mergeCell ref="G31:G33"/>
    <mergeCell ref="D31:D33"/>
    <mergeCell ref="E31:E33"/>
    <mergeCell ref="E34:E36"/>
    <mergeCell ref="L25:L27"/>
    <mergeCell ref="M25:M27"/>
    <mergeCell ref="L34:L36"/>
    <mergeCell ref="M34:M36"/>
    <mergeCell ref="L28:L30"/>
    <mergeCell ref="M28:M30"/>
    <mergeCell ref="M10:M12"/>
    <mergeCell ref="L13:L15"/>
    <mergeCell ref="M13:M15"/>
    <mergeCell ref="L22:L24"/>
    <mergeCell ref="M22:M24"/>
    <mergeCell ref="K22:K24"/>
    <mergeCell ref="L4:L6"/>
    <mergeCell ref="K13:K15"/>
    <mergeCell ref="M16:M18"/>
    <mergeCell ref="L19:L21"/>
    <mergeCell ref="M19:M21"/>
    <mergeCell ref="M4:M6"/>
    <mergeCell ref="M7:M9"/>
    <mergeCell ref="L7:L9"/>
    <mergeCell ref="L10:L12"/>
    <mergeCell ref="K16:K18"/>
    <mergeCell ref="I19:I21"/>
    <mergeCell ref="J19:J21"/>
    <mergeCell ref="K19:K21"/>
    <mergeCell ref="I7:I9"/>
    <mergeCell ref="J7:J9"/>
    <mergeCell ref="K7:K9"/>
    <mergeCell ref="I4:I6"/>
    <mergeCell ref="K10:K12"/>
    <mergeCell ref="A34:A36"/>
    <mergeCell ref="B34:B36"/>
    <mergeCell ref="C34:C36"/>
    <mergeCell ref="D34:D36"/>
    <mergeCell ref="H34:H36"/>
    <mergeCell ref="I13:I15"/>
    <mergeCell ref="I22:I24"/>
    <mergeCell ref="I16:I18"/>
    <mergeCell ref="J16:J18"/>
    <mergeCell ref="F25:F27"/>
    <mergeCell ref="G25:G27"/>
    <mergeCell ref="I10:I12"/>
    <mergeCell ref="J10:J12"/>
    <mergeCell ref="J22:J24"/>
    <mergeCell ref="J13:J15"/>
    <mergeCell ref="I25:I27"/>
    <mergeCell ref="J25:J27"/>
    <mergeCell ref="H25:H27"/>
    <mergeCell ref="F10:F12"/>
    <mergeCell ref="C19:C21"/>
    <mergeCell ref="A22:A24"/>
    <mergeCell ref="B22:B24"/>
    <mergeCell ref="D19:D21"/>
    <mergeCell ref="C22:C24"/>
    <mergeCell ref="D22:D24"/>
    <mergeCell ref="A16:A18"/>
    <mergeCell ref="B16:B18"/>
    <mergeCell ref="A19:A21"/>
    <mergeCell ref="B19:B21"/>
    <mergeCell ref="F7:F9"/>
    <mergeCell ref="E7:E9"/>
    <mergeCell ref="A4:A6"/>
    <mergeCell ref="A13:A15"/>
    <mergeCell ref="B13:B15"/>
    <mergeCell ref="C13:C15"/>
    <mergeCell ref="A7:A9"/>
    <mergeCell ref="B10:B12"/>
    <mergeCell ref="A10:A12"/>
    <mergeCell ref="C4:C6"/>
    <mergeCell ref="G10:G12"/>
    <mergeCell ref="H10:H12"/>
    <mergeCell ref="A2:A3"/>
    <mergeCell ref="D7:D9"/>
    <mergeCell ref="B7:B9"/>
    <mergeCell ref="H4:H6"/>
    <mergeCell ref="G4:G6"/>
    <mergeCell ref="F4:F6"/>
    <mergeCell ref="H7:H9"/>
    <mergeCell ref="G7:G9"/>
    <mergeCell ref="E4:E6"/>
    <mergeCell ref="C1:P1"/>
    <mergeCell ref="F2:H2"/>
    <mergeCell ref="D2:D3"/>
    <mergeCell ref="C2:C3"/>
    <mergeCell ref="J4:J6"/>
    <mergeCell ref="K4:K6"/>
    <mergeCell ref="N2:Q2"/>
    <mergeCell ref="I2:M2"/>
    <mergeCell ref="B2:B3"/>
    <mergeCell ref="E2:E3"/>
    <mergeCell ref="D10:D12"/>
    <mergeCell ref="C16:C18"/>
    <mergeCell ref="D16:D18"/>
    <mergeCell ref="C7:C9"/>
    <mergeCell ref="B4:B6"/>
    <mergeCell ref="D4:D6"/>
    <mergeCell ref="D13:D15"/>
    <mergeCell ref="C10:C12"/>
    <mergeCell ref="H19:H21"/>
    <mergeCell ref="H22:H24"/>
    <mergeCell ref="F19:F21"/>
    <mergeCell ref="G19:G21"/>
    <mergeCell ref="G22:G24"/>
    <mergeCell ref="F22:F24"/>
    <mergeCell ref="H16:H18"/>
    <mergeCell ref="F13:F15"/>
    <mergeCell ref="G13:G15"/>
    <mergeCell ref="H13:H15"/>
    <mergeCell ref="F16:F18"/>
    <mergeCell ref="G16:G18"/>
    <mergeCell ref="E10:E12"/>
    <mergeCell ref="E13:E15"/>
    <mergeCell ref="E16:E18"/>
    <mergeCell ref="E19:E21"/>
    <mergeCell ref="E22:E24"/>
    <mergeCell ref="E25:E27"/>
    <mergeCell ref="D28:D30"/>
    <mergeCell ref="A28:A30"/>
    <mergeCell ref="E28:E30"/>
    <mergeCell ref="A25:A27"/>
    <mergeCell ref="B25:B27"/>
    <mergeCell ref="C25:C27"/>
    <mergeCell ref="D25:D27"/>
    <mergeCell ref="B31:B33"/>
    <mergeCell ref="A31:A33"/>
    <mergeCell ref="C31:C33"/>
    <mergeCell ref="B28:B30"/>
    <mergeCell ref="C28:C30"/>
    <mergeCell ref="H28:H30"/>
    <mergeCell ref="L31:L33"/>
    <mergeCell ref="M31:M33"/>
    <mergeCell ref="H31:H33"/>
    <mergeCell ref="I31:I33"/>
    <mergeCell ref="U2:U3"/>
    <mergeCell ref="L16:L18"/>
    <mergeCell ref="R19:R21"/>
    <mergeCell ref="S19:S21"/>
    <mergeCell ref="R2:T2"/>
    <mergeCell ref="R10:R12"/>
    <mergeCell ref="S10:S12"/>
    <mergeCell ref="T10:T12"/>
    <mergeCell ref="U10:U12"/>
    <mergeCell ref="T19:T21"/>
    <mergeCell ref="W7:W9"/>
    <mergeCell ref="R7:R9"/>
    <mergeCell ref="S7:S9"/>
    <mergeCell ref="T7:T9"/>
    <mergeCell ref="U7:U9"/>
    <mergeCell ref="V7:V9"/>
    <mergeCell ref="V2:V3"/>
    <mergeCell ref="W2:W3"/>
    <mergeCell ref="AC2:AC3"/>
    <mergeCell ref="AC4:AC6"/>
    <mergeCell ref="AD2:AD3"/>
    <mergeCell ref="X2:X3"/>
    <mergeCell ref="Y2:Y3"/>
    <mergeCell ref="Z2:Z3"/>
    <mergeCell ref="AA2:AA3"/>
    <mergeCell ref="AB2:AB3"/>
    <mergeCell ref="AD4:AD6"/>
    <mergeCell ref="R4:R6"/>
    <mergeCell ref="S4:S6"/>
    <mergeCell ref="T4:T6"/>
    <mergeCell ref="U4:U6"/>
    <mergeCell ref="V4:V6"/>
    <mergeCell ref="AE2:AE3"/>
    <mergeCell ref="X7:X9"/>
    <mergeCell ref="W4:W6"/>
    <mergeCell ref="X4:X6"/>
    <mergeCell ref="Y4:Y6"/>
    <mergeCell ref="AE7:AE9"/>
    <mergeCell ref="AE4:AE6"/>
    <mergeCell ref="Z4:Z6"/>
    <mergeCell ref="AA4:AA6"/>
    <mergeCell ref="AB4:AB6"/>
    <mergeCell ref="V10:V12"/>
    <mergeCell ref="AC7:AC9"/>
    <mergeCell ref="AD7:AD9"/>
    <mergeCell ref="Y7:Y9"/>
    <mergeCell ref="Z7:Z9"/>
    <mergeCell ref="AA7:AA9"/>
    <mergeCell ref="AB7:AB9"/>
    <mergeCell ref="AA10:AA12"/>
    <mergeCell ref="AB10:AB12"/>
    <mergeCell ref="AC10:AC12"/>
    <mergeCell ref="AE10:AE12"/>
    <mergeCell ref="R13:R15"/>
    <mergeCell ref="S13:S15"/>
    <mergeCell ref="T13:T15"/>
    <mergeCell ref="U13:U15"/>
    <mergeCell ref="V13:V15"/>
    <mergeCell ref="W10:W12"/>
    <mergeCell ref="X10:X12"/>
    <mergeCell ref="Y10:Y12"/>
    <mergeCell ref="Z10:Z12"/>
    <mergeCell ref="AD10:AD12"/>
    <mergeCell ref="W13:W15"/>
    <mergeCell ref="X13:X15"/>
    <mergeCell ref="AC13:AC15"/>
    <mergeCell ref="AD13:AD15"/>
    <mergeCell ref="Y13:Y15"/>
    <mergeCell ref="Z13:Z15"/>
    <mergeCell ref="AA13:AA15"/>
    <mergeCell ref="AB13:AB15"/>
    <mergeCell ref="AE13:AE15"/>
    <mergeCell ref="R16:R18"/>
    <mergeCell ref="S16:S18"/>
    <mergeCell ref="T16:T18"/>
    <mergeCell ref="U16:U18"/>
    <mergeCell ref="V16:V18"/>
    <mergeCell ref="W16:W18"/>
    <mergeCell ref="X16:X18"/>
    <mergeCell ref="AE16:AE18"/>
    <mergeCell ref="AB16:AB18"/>
    <mergeCell ref="U19:U21"/>
    <mergeCell ref="V19:V21"/>
    <mergeCell ref="AA16:AA18"/>
    <mergeCell ref="AC16:AC18"/>
    <mergeCell ref="AD16:AD18"/>
    <mergeCell ref="Y19:Y21"/>
    <mergeCell ref="Z19:Z21"/>
    <mergeCell ref="AA19:AA21"/>
    <mergeCell ref="AB19:AB21"/>
    <mergeCell ref="Y16:Y18"/>
    <mergeCell ref="Z16:Z18"/>
    <mergeCell ref="AE19:AE21"/>
    <mergeCell ref="R22:R24"/>
    <mergeCell ref="S22:S24"/>
    <mergeCell ref="T22:T24"/>
    <mergeCell ref="U22:U24"/>
    <mergeCell ref="V22:V24"/>
    <mergeCell ref="W22:W24"/>
    <mergeCell ref="X22:X24"/>
    <mergeCell ref="W19:W21"/>
    <mergeCell ref="X19:X21"/>
    <mergeCell ref="Y22:Y24"/>
    <mergeCell ref="Z22:Z24"/>
    <mergeCell ref="AA22:AA24"/>
    <mergeCell ref="AB22:AB24"/>
    <mergeCell ref="AC22:AC24"/>
    <mergeCell ref="AD22:AD24"/>
    <mergeCell ref="AC19:AC21"/>
    <mergeCell ref="AD19:AD21"/>
    <mergeCell ref="AE22:AE24"/>
    <mergeCell ref="R25:R27"/>
    <mergeCell ref="S25:S27"/>
    <mergeCell ref="T25:T27"/>
    <mergeCell ref="U25:U27"/>
    <mergeCell ref="V25:V27"/>
    <mergeCell ref="X25:X27"/>
    <mergeCell ref="W25:W27"/>
    <mergeCell ref="Y25:Y27"/>
    <mergeCell ref="Z25:Z27"/>
    <mergeCell ref="AC25:AC27"/>
    <mergeCell ref="AD25:AD27"/>
    <mergeCell ref="AE25:AE27"/>
    <mergeCell ref="R28:R30"/>
    <mergeCell ref="S28:S30"/>
    <mergeCell ref="T28:T30"/>
    <mergeCell ref="U28:U30"/>
    <mergeCell ref="V28:V30"/>
    <mergeCell ref="AA28:AA30"/>
    <mergeCell ref="AB28:AB30"/>
    <mergeCell ref="AA25:AA27"/>
    <mergeCell ref="AB25:AB27"/>
    <mergeCell ref="W28:W30"/>
    <mergeCell ref="X28:X30"/>
    <mergeCell ref="Y28:Y30"/>
    <mergeCell ref="Z28:Z30"/>
    <mergeCell ref="AC28:AC30"/>
    <mergeCell ref="AD28:AD30"/>
    <mergeCell ref="AE28:AE30"/>
    <mergeCell ref="R31:R33"/>
    <mergeCell ref="S31:S33"/>
    <mergeCell ref="T31:T33"/>
    <mergeCell ref="U31:U33"/>
    <mergeCell ref="V31:V33"/>
    <mergeCell ref="X31:X33"/>
    <mergeCell ref="Y31:Y33"/>
    <mergeCell ref="Z31:Z33"/>
    <mergeCell ref="AA31:AA33"/>
    <mergeCell ref="W31:W33"/>
    <mergeCell ref="W34:W36"/>
    <mergeCell ref="AA34:AA36"/>
    <mergeCell ref="AB31:AB33"/>
    <mergeCell ref="AC31:AC33"/>
    <mergeCell ref="AD31:AD33"/>
    <mergeCell ref="AE31:AE33"/>
    <mergeCell ref="AB34:AB36"/>
    <mergeCell ref="Y34:Y36"/>
    <mergeCell ref="Z34:Z36"/>
    <mergeCell ref="R34:R36"/>
    <mergeCell ref="S34:S36"/>
    <mergeCell ref="T34:T36"/>
    <mergeCell ref="U34:U36"/>
    <mergeCell ref="V34:V36"/>
    <mergeCell ref="X34:X36"/>
    <mergeCell ref="Y37:Y39"/>
    <mergeCell ref="Z37:Z39"/>
    <mergeCell ref="AA37:AA39"/>
    <mergeCell ref="AB37:AB39"/>
    <mergeCell ref="AC34:AC36"/>
    <mergeCell ref="AD34:AD36"/>
    <mergeCell ref="AE34:AE36"/>
    <mergeCell ref="AE37:AE39"/>
    <mergeCell ref="AC37:AC39"/>
    <mergeCell ref="AD37:AD39"/>
    <mergeCell ref="AE43:AE45"/>
    <mergeCell ref="AC40:AC42"/>
    <mergeCell ref="AD40:AD42"/>
    <mergeCell ref="AE40:AE42"/>
    <mergeCell ref="AC43:AC45"/>
    <mergeCell ref="AD43:AD45"/>
    <mergeCell ref="Y43:Y45"/>
    <mergeCell ref="Z43:Z45"/>
    <mergeCell ref="AA43:AA45"/>
    <mergeCell ref="AB43:AB45"/>
    <mergeCell ref="Y40:Y42"/>
    <mergeCell ref="Z40:Z42"/>
    <mergeCell ref="AA40:AA42"/>
    <mergeCell ref="AB40:AB42"/>
    <mergeCell ref="AC46:AC48"/>
    <mergeCell ref="AD46:AD48"/>
    <mergeCell ref="AA46:AA48"/>
    <mergeCell ref="AB46:AB48"/>
    <mergeCell ref="AE46:AE48"/>
    <mergeCell ref="Y49:Y51"/>
    <mergeCell ref="Z49:Z51"/>
    <mergeCell ref="AA49:AA51"/>
    <mergeCell ref="AB49:AB51"/>
    <mergeCell ref="AC49:AC51"/>
    <mergeCell ref="AD49:AD51"/>
    <mergeCell ref="AE49:AE51"/>
    <mergeCell ref="Y46:Y48"/>
    <mergeCell ref="Z46:Z48"/>
    <mergeCell ref="AE52:AE54"/>
    <mergeCell ref="R55:R57"/>
    <mergeCell ref="S55:S57"/>
    <mergeCell ref="T55:T57"/>
    <mergeCell ref="U55:U57"/>
    <mergeCell ref="V55:V57"/>
    <mergeCell ref="AC52:AC54"/>
    <mergeCell ref="AD52:AD54"/>
    <mergeCell ref="Y52:Y54"/>
    <mergeCell ref="Z52:Z54"/>
    <mergeCell ref="AA52:AA54"/>
    <mergeCell ref="AB52:AB54"/>
    <mergeCell ref="AE55:AE57"/>
    <mergeCell ref="R58:R60"/>
    <mergeCell ref="S58:S60"/>
    <mergeCell ref="T58:T60"/>
    <mergeCell ref="U58:U60"/>
    <mergeCell ref="V58:V60"/>
    <mergeCell ref="W55:W57"/>
    <mergeCell ref="X55:X57"/>
    <mergeCell ref="Y55:Y57"/>
    <mergeCell ref="Z55:Z57"/>
    <mergeCell ref="Y58:Y60"/>
    <mergeCell ref="Z58:Z60"/>
    <mergeCell ref="AA58:AA60"/>
    <mergeCell ref="AB58:AB60"/>
    <mergeCell ref="AA55:AA57"/>
    <mergeCell ref="AB55:AB57"/>
    <mergeCell ref="AC55:AC57"/>
    <mergeCell ref="AD55:AD57"/>
    <mergeCell ref="AE58:AE60"/>
    <mergeCell ref="R61:R63"/>
    <mergeCell ref="S61:S63"/>
    <mergeCell ref="T61:T63"/>
    <mergeCell ref="U61:U63"/>
    <mergeCell ref="V61:V63"/>
    <mergeCell ref="W61:W63"/>
    <mergeCell ref="X61:X63"/>
    <mergeCell ref="W58:W60"/>
    <mergeCell ref="X58:X60"/>
    <mergeCell ref="Y61:Y63"/>
    <mergeCell ref="Z61:Z63"/>
    <mergeCell ref="AA61:AA63"/>
    <mergeCell ref="AB61:AB63"/>
    <mergeCell ref="AC61:AC63"/>
    <mergeCell ref="AD61:AD63"/>
    <mergeCell ref="AC58:AC60"/>
    <mergeCell ref="AD58:AD60"/>
    <mergeCell ref="AE61:AE63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E64:AE66"/>
    <mergeCell ref="R67:R69"/>
    <mergeCell ref="S67:S69"/>
    <mergeCell ref="T67:T69"/>
    <mergeCell ref="U67:U69"/>
    <mergeCell ref="V67:V69"/>
    <mergeCell ref="AA64:AA66"/>
    <mergeCell ref="AB64:AB66"/>
    <mergeCell ref="AC64:AC66"/>
    <mergeCell ref="AD64:AD66"/>
    <mergeCell ref="AA67:AA69"/>
    <mergeCell ref="AB67:AB69"/>
    <mergeCell ref="AE67:AE69"/>
    <mergeCell ref="R70:R72"/>
    <mergeCell ref="S70:S72"/>
    <mergeCell ref="T70:T72"/>
    <mergeCell ref="U70:U72"/>
    <mergeCell ref="V70:V72"/>
    <mergeCell ref="Y70:Y72"/>
    <mergeCell ref="Z70:Z72"/>
    <mergeCell ref="Y67:Y69"/>
    <mergeCell ref="Z67:Z69"/>
    <mergeCell ref="W67:W69"/>
    <mergeCell ref="X67:X69"/>
    <mergeCell ref="AC70:AC72"/>
    <mergeCell ref="AD70:AD72"/>
    <mergeCell ref="AC67:AC69"/>
    <mergeCell ref="AD67:AD69"/>
    <mergeCell ref="AE70:AE72"/>
    <mergeCell ref="R73:R75"/>
    <mergeCell ref="S73:S75"/>
    <mergeCell ref="T73:T75"/>
    <mergeCell ref="U73:U75"/>
    <mergeCell ref="V73:V75"/>
    <mergeCell ref="W73:W75"/>
    <mergeCell ref="X73:X75"/>
    <mergeCell ref="W70:W72"/>
    <mergeCell ref="X70:X72"/>
    <mergeCell ref="AC73:AC75"/>
    <mergeCell ref="AD73:AD75"/>
    <mergeCell ref="AA70:AA72"/>
    <mergeCell ref="AB70:AB72"/>
    <mergeCell ref="AA76:AA78"/>
    <mergeCell ref="AB76:AB78"/>
    <mergeCell ref="AE73:AE75"/>
    <mergeCell ref="R76:R78"/>
    <mergeCell ref="S76:S78"/>
    <mergeCell ref="T76:T78"/>
    <mergeCell ref="U76:U78"/>
    <mergeCell ref="V76:V78"/>
    <mergeCell ref="AA73:AA75"/>
    <mergeCell ref="AB73:AB75"/>
    <mergeCell ref="Y73:Y75"/>
    <mergeCell ref="Z73:Z75"/>
    <mergeCell ref="AE76:AE78"/>
    <mergeCell ref="R79:R81"/>
    <mergeCell ref="S79:S81"/>
    <mergeCell ref="T79:T81"/>
    <mergeCell ref="U79:U81"/>
    <mergeCell ref="V79:V81"/>
    <mergeCell ref="W79:W81"/>
    <mergeCell ref="X79:X81"/>
    <mergeCell ref="W76:W78"/>
    <mergeCell ref="X76:X78"/>
    <mergeCell ref="Y79:Y81"/>
    <mergeCell ref="Z79:Z81"/>
    <mergeCell ref="Y76:Y78"/>
    <mergeCell ref="Z76:Z78"/>
    <mergeCell ref="AA79:AA81"/>
    <mergeCell ref="AB79:AB81"/>
    <mergeCell ref="AC79:AC81"/>
    <mergeCell ref="AD79:AD81"/>
    <mergeCell ref="AC76:AC78"/>
    <mergeCell ref="AD76:AD78"/>
    <mergeCell ref="AE79:AE81"/>
    <mergeCell ref="R82:R84"/>
    <mergeCell ref="S82:S84"/>
    <mergeCell ref="T82:T84"/>
    <mergeCell ref="U82:U84"/>
    <mergeCell ref="V82:V84"/>
    <mergeCell ref="W82:W84"/>
    <mergeCell ref="X82:X84"/>
    <mergeCell ref="Y82:Y84"/>
    <mergeCell ref="Z82:Z84"/>
    <mergeCell ref="AE82:AE84"/>
    <mergeCell ref="R85:R87"/>
    <mergeCell ref="S85:S87"/>
    <mergeCell ref="T85:T87"/>
    <mergeCell ref="U85:U87"/>
    <mergeCell ref="V85:V87"/>
    <mergeCell ref="AA82:AA84"/>
    <mergeCell ref="AB82:AB84"/>
    <mergeCell ref="AC82:AC84"/>
    <mergeCell ref="AD82:AD84"/>
    <mergeCell ref="AA85:AA87"/>
    <mergeCell ref="AB85:AB87"/>
    <mergeCell ref="AE85:AE87"/>
    <mergeCell ref="R88:R90"/>
    <mergeCell ref="S88:S90"/>
    <mergeCell ref="T88:T90"/>
    <mergeCell ref="U88:U90"/>
    <mergeCell ref="V88:V90"/>
    <mergeCell ref="Y88:Y90"/>
    <mergeCell ref="Z88:Z90"/>
    <mergeCell ref="Y85:Y87"/>
    <mergeCell ref="Z85:Z87"/>
    <mergeCell ref="W85:W87"/>
    <mergeCell ref="X85:X87"/>
    <mergeCell ref="AC88:AC90"/>
    <mergeCell ref="AD88:AD90"/>
    <mergeCell ref="AC85:AC87"/>
    <mergeCell ref="AD85:AD87"/>
    <mergeCell ref="AE88:AE90"/>
    <mergeCell ref="R91:R93"/>
    <mergeCell ref="S91:S93"/>
    <mergeCell ref="T91:T93"/>
    <mergeCell ref="U91:U93"/>
    <mergeCell ref="V91:V93"/>
    <mergeCell ref="W91:W93"/>
    <mergeCell ref="X91:X93"/>
    <mergeCell ref="W88:W90"/>
    <mergeCell ref="X88:X90"/>
    <mergeCell ref="AC91:AC93"/>
    <mergeCell ref="AD91:AD93"/>
    <mergeCell ref="AA88:AA90"/>
    <mergeCell ref="AB88:AB90"/>
    <mergeCell ref="AA94:AA96"/>
    <mergeCell ref="AB94:AB96"/>
    <mergeCell ref="AE91:AE93"/>
    <mergeCell ref="R94:R96"/>
    <mergeCell ref="S94:S96"/>
    <mergeCell ref="T94:T96"/>
    <mergeCell ref="U94:U96"/>
    <mergeCell ref="V94:V96"/>
    <mergeCell ref="AA91:AA93"/>
    <mergeCell ref="AB91:AB93"/>
    <mergeCell ref="Y91:Y93"/>
    <mergeCell ref="Z91:Z93"/>
    <mergeCell ref="AE94:AE96"/>
    <mergeCell ref="R97:R99"/>
    <mergeCell ref="S97:S99"/>
    <mergeCell ref="T97:T99"/>
    <mergeCell ref="U97:U99"/>
    <mergeCell ref="V97:V99"/>
    <mergeCell ref="W97:W99"/>
    <mergeCell ref="X97:X99"/>
    <mergeCell ref="W94:W96"/>
    <mergeCell ref="X94:X96"/>
    <mergeCell ref="Y97:Y99"/>
    <mergeCell ref="Z97:Z99"/>
    <mergeCell ref="Y94:Y96"/>
    <mergeCell ref="Z94:Z96"/>
    <mergeCell ref="AA97:AA99"/>
    <mergeCell ref="AB97:AB99"/>
    <mergeCell ref="AC97:AC99"/>
    <mergeCell ref="AD97:AD99"/>
    <mergeCell ref="AC94:AC96"/>
    <mergeCell ref="AD94:AD96"/>
    <mergeCell ref="AE97:AE99"/>
    <mergeCell ref="R100:R102"/>
    <mergeCell ref="S100:S102"/>
    <mergeCell ref="T100:T102"/>
    <mergeCell ref="U100:U102"/>
    <mergeCell ref="V100:V102"/>
    <mergeCell ref="W100:W102"/>
    <mergeCell ref="X100:X102"/>
    <mergeCell ref="Y100:Y102"/>
    <mergeCell ref="Z100:Z102"/>
    <mergeCell ref="AE100:AE102"/>
    <mergeCell ref="R103:R105"/>
    <mergeCell ref="S103:S105"/>
    <mergeCell ref="T103:T105"/>
    <mergeCell ref="U103:U105"/>
    <mergeCell ref="V103:V105"/>
    <mergeCell ref="AA100:AA102"/>
    <mergeCell ref="AB100:AB102"/>
    <mergeCell ref="AC100:AC102"/>
    <mergeCell ref="AD100:AD102"/>
    <mergeCell ref="AA103:AA105"/>
    <mergeCell ref="AB103:AB105"/>
    <mergeCell ref="AE103:AE105"/>
    <mergeCell ref="R106:R108"/>
    <mergeCell ref="S106:S108"/>
    <mergeCell ref="T106:T108"/>
    <mergeCell ref="U106:U108"/>
    <mergeCell ref="V106:V108"/>
    <mergeCell ref="Y106:Y108"/>
    <mergeCell ref="Z106:Z108"/>
    <mergeCell ref="Y103:Y105"/>
    <mergeCell ref="Z103:Z105"/>
    <mergeCell ref="AC106:AC108"/>
    <mergeCell ref="AD106:AD108"/>
    <mergeCell ref="AC103:AC105"/>
    <mergeCell ref="AD103:AD105"/>
    <mergeCell ref="W106:W108"/>
    <mergeCell ref="X106:X108"/>
    <mergeCell ref="W103:W105"/>
    <mergeCell ref="X103:X105"/>
    <mergeCell ref="AA106:AA108"/>
    <mergeCell ref="AB106:AB108"/>
    <mergeCell ref="AE106:AE108"/>
    <mergeCell ref="R109:R111"/>
    <mergeCell ref="S109:S111"/>
    <mergeCell ref="T109:T111"/>
    <mergeCell ref="U109:U111"/>
    <mergeCell ref="V109:V111"/>
    <mergeCell ref="W109:W111"/>
    <mergeCell ref="X109:X111"/>
    <mergeCell ref="Y109:Y111"/>
    <mergeCell ref="Z109:Z111"/>
    <mergeCell ref="AE109:AE111"/>
    <mergeCell ref="R112:R114"/>
    <mergeCell ref="S112:S114"/>
    <mergeCell ref="T112:T114"/>
    <mergeCell ref="U112:U114"/>
    <mergeCell ref="V112:V114"/>
    <mergeCell ref="AC109:AC111"/>
    <mergeCell ref="AD109:AD111"/>
    <mergeCell ref="AA109:AA111"/>
    <mergeCell ref="AB109:AB111"/>
    <mergeCell ref="V115:V117"/>
    <mergeCell ref="W115:W117"/>
    <mergeCell ref="X115:X117"/>
    <mergeCell ref="W112:W114"/>
    <mergeCell ref="X112:X114"/>
    <mergeCell ref="Y112:Y114"/>
    <mergeCell ref="Z112:Z114"/>
    <mergeCell ref="AA112:AA114"/>
    <mergeCell ref="Y115:Y117"/>
    <mergeCell ref="Z115:Z117"/>
    <mergeCell ref="R115:R117"/>
    <mergeCell ref="S115:S117"/>
    <mergeCell ref="T115:T117"/>
    <mergeCell ref="U115:U117"/>
    <mergeCell ref="Y118:Y120"/>
    <mergeCell ref="AD115:AD117"/>
    <mergeCell ref="V118:V120"/>
    <mergeCell ref="AC118:AC120"/>
    <mergeCell ref="Z118:Z120"/>
    <mergeCell ref="AA118:AA120"/>
    <mergeCell ref="W118:W120"/>
    <mergeCell ref="X118:X120"/>
    <mergeCell ref="AB115:AB117"/>
    <mergeCell ref="AC115:AC117"/>
    <mergeCell ref="R118:R120"/>
    <mergeCell ref="S118:S120"/>
    <mergeCell ref="T118:T120"/>
    <mergeCell ref="U118:U120"/>
    <mergeCell ref="AA115:AA117"/>
    <mergeCell ref="AE115:AE117"/>
    <mergeCell ref="AD118:AD120"/>
    <mergeCell ref="AE118:AE120"/>
    <mergeCell ref="AE112:AE114"/>
    <mergeCell ref="AC112:AC114"/>
    <mergeCell ref="AD112:AD114"/>
    <mergeCell ref="AB118:AB120"/>
    <mergeCell ref="AB112:AB114"/>
  </mergeCells>
  <printOptions/>
  <pageMargins left="0.75" right="0.75" top="1" bottom="1" header="0.5" footer="0.5"/>
  <pageSetup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X74"/>
  <sheetViews>
    <sheetView workbookViewId="0" topLeftCell="A1">
      <selection activeCell="O64" sqref="O64"/>
    </sheetView>
  </sheetViews>
  <sheetFormatPr defaultColWidth="9.140625" defaultRowHeight="12.75"/>
  <cols>
    <col min="1" max="1" width="5.00390625" style="0" customWidth="1"/>
    <col min="3" max="3" width="10.8515625" style="0" customWidth="1"/>
    <col min="4" max="4" width="16.28125" style="0" customWidth="1"/>
    <col min="6" max="6" width="10.7109375" style="0" customWidth="1"/>
    <col min="7" max="7" width="11.421875" style="0" customWidth="1"/>
    <col min="21" max="21" width="10.421875" style="0" customWidth="1"/>
    <col min="23" max="23" width="29.28125" style="73" customWidth="1"/>
    <col min="24" max="24" width="11.140625" style="0" customWidth="1"/>
  </cols>
  <sheetData>
    <row r="1" spans="1:23" s="174" customFormat="1" ht="20.25">
      <c r="A1" s="448" t="s">
        <v>1740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spans="1:23" ht="13.5" thickBot="1">
      <c r="A2" s="555" t="s">
        <v>374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</row>
    <row r="3" spans="1:23" ht="15" customHeight="1">
      <c r="A3" s="556" t="s">
        <v>0</v>
      </c>
      <c r="B3" s="558" t="s">
        <v>1</v>
      </c>
      <c r="C3" s="558" t="s">
        <v>2</v>
      </c>
      <c r="D3" s="558" t="s">
        <v>3</v>
      </c>
      <c r="E3" s="560" t="s">
        <v>43</v>
      </c>
      <c r="F3" s="561" t="s">
        <v>4</v>
      </c>
      <c r="G3" s="562"/>
      <c r="H3" s="563"/>
      <c r="I3" s="564" t="s">
        <v>375</v>
      </c>
      <c r="J3" s="565"/>
      <c r="K3" s="565"/>
      <c r="L3" s="565"/>
      <c r="M3" s="566"/>
      <c r="N3" s="567" t="s">
        <v>23</v>
      </c>
      <c r="O3" s="562"/>
      <c r="P3" s="562"/>
      <c r="Q3" s="563"/>
      <c r="R3" s="561" t="s">
        <v>376</v>
      </c>
      <c r="S3" s="562"/>
      <c r="T3" s="562"/>
      <c r="U3" s="562"/>
      <c r="V3" s="568"/>
      <c r="W3" s="569" t="s">
        <v>14</v>
      </c>
    </row>
    <row r="4" spans="1:24" ht="69.75" customHeight="1" thickBot="1">
      <c r="A4" s="557"/>
      <c r="B4" s="559"/>
      <c r="C4" s="559"/>
      <c r="D4" s="559"/>
      <c r="E4" s="559"/>
      <c r="F4" s="184" t="s">
        <v>5</v>
      </c>
      <c r="G4" s="184" t="s">
        <v>6</v>
      </c>
      <c r="H4" s="185" t="s">
        <v>12</v>
      </c>
      <c r="I4" s="186" t="s">
        <v>377</v>
      </c>
      <c r="J4" s="187" t="s">
        <v>1741</v>
      </c>
      <c r="K4" s="188" t="s">
        <v>379</v>
      </c>
      <c r="L4" s="188" t="s">
        <v>21</v>
      </c>
      <c r="M4" s="188" t="s">
        <v>1156</v>
      </c>
      <c r="N4" s="189" t="s">
        <v>380</v>
      </c>
      <c r="O4" s="186" t="s">
        <v>381</v>
      </c>
      <c r="P4" s="186" t="s">
        <v>382</v>
      </c>
      <c r="Q4" s="186" t="s">
        <v>383</v>
      </c>
      <c r="R4" s="190" t="s">
        <v>1742</v>
      </c>
      <c r="S4" s="190" t="s">
        <v>1743</v>
      </c>
      <c r="T4" s="190" t="s">
        <v>1744</v>
      </c>
      <c r="U4" s="190" t="s">
        <v>1745</v>
      </c>
      <c r="V4" s="191" t="s">
        <v>388</v>
      </c>
      <c r="W4" s="570"/>
      <c r="X4" s="72"/>
    </row>
    <row r="5" spans="1:23" ht="12.75" customHeight="1">
      <c r="A5" s="571">
        <v>1</v>
      </c>
      <c r="B5" s="573" t="s">
        <v>1663</v>
      </c>
      <c r="C5" s="575" t="s">
        <v>1664</v>
      </c>
      <c r="D5" s="575" t="s">
        <v>1665</v>
      </c>
      <c r="E5" s="573">
        <v>70</v>
      </c>
      <c r="F5" s="573" t="s">
        <v>1666</v>
      </c>
      <c r="G5" s="576" t="s">
        <v>1465</v>
      </c>
      <c r="H5" s="573">
        <v>597</v>
      </c>
      <c r="I5" s="577">
        <v>3.5</v>
      </c>
      <c r="J5" s="577">
        <v>0.3</v>
      </c>
      <c r="K5" s="578">
        <f>J5*I5*0.6*9.81*1.2</f>
        <v>7.416360000000001</v>
      </c>
      <c r="L5" s="577">
        <v>40</v>
      </c>
      <c r="M5" s="577">
        <f>L5*120</f>
        <v>4800</v>
      </c>
      <c r="N5" s="182" t="s">
        <v>7</v>
      </c>
      <c r="O5" s="182"/>
      <c r="P5" s="182"/>
      <c r="Q5" s="182"/>
      <c r="R5" s="577">
        <f>(O5*P5*Q5*100)+(O7*P7*Q7*80)+(Q6*P6*O6*80*2)+7500</f>
        <v>55500</v>
      </c>
      <c r="S5" s="577">
        <f>6000+I5*1.22*100</f>
        <v>6427</v>
      </c>
      <c r="T5" s="577">
        <f>L5*100+M5*0.6</f>
        <v>6880</v>
      </c>
      <c r="U5" s="577">
        <v>1500</v>
      </c>
      <c r="V5" s="577">
        <f>SUM(R5:U5)</f>
        <v>70307</v>
      </c>
      <c r="W5" s="581" t="s">
        <v>177</v>
      </c>
    </row>
    <row r="6" spans="1:23" ht="12.75">
      <c r="A6" s="572"/>
      <c r="B6" s="574"/>
      <c r="C6" s="574"/>
      <c r="D6" s="574"/>
      <c r="E6" s="574"/>
      <c r="F6" s="574"/>
      <c r="G6" s="574"/>
      <c r="H6" s="574"/>
      <c r="I6" s="574"/>
      <c r="J6" s="574"/>
      <c r="K6" s="579"/>
      <c r="L6" s="574"/>
      <c r="M6" s="580"/>
      <c r="N6" s="68" t="s">
        <v>8</v>
      </c>
      <c r="O6" s="68">
        <v>150</v>
      </c>
      <c r="P6" s="68">
        <v>1</v>
      </c>
      <c r="Q6" s="68">
        <v>2</v>
      </c>
      <c r="R6" s="574"/>
      <c r="S6" s="574"/>
      <c r="T6" s="574"/>
      <c r="U6" s="574"/>
      <c r="V6" s="574"/>
      <c r="W6" s="582"/>
    </row>
    <row r="7" spans="1:23" ht="12.75">
      <c r="A7" s="572"/>
      <c r="B7" s="574"/>
      <c r="C7" s="574"/>
      <c r="D7" s="574"/>
      <c r="E7" s="574"/>
      <c r="F7" s="574"/>
      <c r="G7" s="574"/>
      <c r="H7" s="574"/>
      <c r="I7" s="574"/>
      <c r="J7" s="574"/>
      <c r="K7" s="579"/>
      <c r="L7" s="574"/>
      <c r="M7" s="580"/>
      <c r="N7" s="68" t="s">
        <v>394</v>
      </c>
      <c r="O7" s="68"/>
      <c r="P7" s="68"/>
      <c r="Q7" s="68"/>
      <c r="R7" s="574"/>
      <c r="S7" s="574"/>
      <c r="T7" s="574"/>
      <c r="U7" s="574"/>
      <c r="V7" s="574"/>
      <c r="W7" s="582"/>
    </row>
    <row r="8" spans="1:23" ht="12.75" customHeight="1">
      <c r="A8" s="583">
        <v>2</v>
      </c>
      <c r="B8" s="491" t="s">
        <v>1663</v>
      </c>
      <c r="C8" s="498" t="s">
        <v>1664</v>
      </c>
      <c r="D8" s="497" t="s">
        <v>1667</v>
      </c>
      <c r="E8" s="580">
        <v>100</v>
      </c>
      <c r="F8" s="491" t="s">
        <v>1668</v>
      </c>
      <c r="G8" s="490" t="s">
        <v>1468</v>
      </c>
      <c r="H8" s="491">
        <v>596</v>
      </c>
      <c r="I8" s="580">
        <v>4</v>
      </c>
      <c r="J8" s="580">
        <v>0.2</v>
      </c>
      <c r="K8" s="584">
        <f>J8*I8*0.6*9.81*1.2</f>
        <v>5.65056</v>
      </c>
      <c r="L8" s="580">
        <v>40</v>
      </c>
      <c r="M8" s="580">
        <f>L8*120</f>
        <v>4800</v>
      </c>
      <c r="N8" s="68" t="s">
        <v>7</v>
      </c>
      <c r="O8" s="68"/>
      <c r="P8" s="68"/>
      <c r="Q8" s="68"/>
      <c r="R8" s="580">
        <f>(O8*P8*Q8*100)+(O10*P10*Q10*80)+(Q9*P9*O9*80*2)+7500</f>
        <v>71500</v>
      </c>
      <c r="S8" s="580">
        <f>6000+I8*1.22*100</f>
        <v>6488</v>
      </c>
      <c r="T8" s="580">
        <f>L8*100+M8*0.6</f>
        <v>6880</v>
      </c>
      <c r="U8" s="580">
        <v>1500</v>
      </c>
      <c r="V8" s="580">
        <f>SUM(R8:U8)</f>
        <v>86368</v>
      </c>
      <c r="W8" s="582" t="s">
        <v>1752</v>
      </c>
    </row>
    <row r="9" spans="1:23" ht="12.75">
      <c r="A9" s="583"/>
      <c r="B9" s="574"/>
      <c r="C9" s="574"/>
      <c r="D9" s="574"/>
      <c r="E9" s="580"/>
      <c r="F9" s="574"/>
      <c r="G9" s="574"/>
      <c r="H9" s="574"/>
      <c r="I9" s="580"/>
      <c r="J9" s="574"/>
      <c r="K9" s="579"/>
      <c r="L9" s="580"/>
      <c r="M9" s="580"/>
      <c r="N9" s="68" t="s">
        <v>8</v>
      </c>
      <c r="O9" s="68">
        <v>200</v>
      </c>
      <c r="P9" s="68">
        <v>1</v>
      </c>
      <c r="Q9" s="68">
        <v>2</v>
      </c>
      <c r="R9" s="574"/>
      <c r="S9" s="574"/>
      <c r="T9" s="574"/>
      <c r="U9" s="574"/>
      <c r="V9" s="574"/>
      <c r="W9" s="582"/>
    </row>
    <row r="10" spans="1:23" ht="12.75">
      <c r="A10" s="583"/>
      <c r="B10" s="574"/>
      <c r="C10" s="574"/>
      <c r="D10" s="574"/>
      <c r="E10" s="580"/>
      <c r="F10" s="574"/>
      <c r="G10" s="574"/>
      <c r="H10" s="574"/>
      <c r="I10" s="580"/>
      <c r="J10" s="574"/>
      <c r="K10" s="579"/>
      <c r="L10" s="580"/>
      <c r="M10" s="580"/>
      <c r="N10" s="68" t="s">
        <v>394</v>
      </c>
      <c r="O10" s="68"/>
      <c r="P10" s="68"/>
      <c r="Q10" s="68"/>
      <c r="R10" s="574"/>
      <c r="S10" s="574"/>
      <c r="T10" s="574"/>
      <c r="U10" s="574"/>
      <c r="V10" s="574"/>
      <c r="W10" s="582"/>
    </row>
    <row r="11" spans="1:23" ht="12.75" customHeight="1">
      <c r="A11" s="583">
        <v>3</v>
      </c>
      <c r="B11" s="491" t="s">
        <v>1663</v>
      </c>
      <c r="C11" s="498" t="s">
        <v>1669</v>
      </c>
      <c r="D11" s="497" t="s">
        <v>1670</v>
      </c>
      <c r="E11" s="491">
        <v>500</v>
      </c>
      <c r="F11" s="491" t="s">
        <v>1671</v>
      </c>
      <c r="G11" s="490" t="s">
        <v>1672</v>
      </c>
      <c r="H11" s="491">
        <v>696</v>
      </c>
      <c r="I11" s="580">
        <v>4</v>
      </c>
      <c r="J11" s="580">
        <v>0.2</v>
      </c>
      <c r="K11" s="584">
        <f>J11*I11*0.6*9.81*1.2</f>
        <v>5.65056</v>
      </c>
      <c r="L11" s="580">
        <v>20</v>
      </c>
      <c r="M11" s="580">
        <f>L11*120</f>
        <v>2400</v>
      </c>
      <c r="N11" s="68" t="s">
        <v>7</v>
      </c>
      <c r="O11" s="68"/>
      <c r="P11" s="68"/>
      <c r="Q11" s="68"/>
      <c r="R11" s="580">
        <f>(O11*P11*Q11*100)+(O13*P13*Q13*80)+(Q12*P12*O12*80*2)+7500</f>
        <v>23500</v>
      </c>
      <c r="S11" s="580">
        <f>6000+I11*1.22*100</f>
        <v>6488</v>
      </c>
      <c r="T11" s="580">
        <f>L11*100+M11*0.6</f>
        <v>3440</v>
      </c>
      <c r="U11" s="580">
        <v>1500</v>
      </c>
      <c r="V11" s="580">
        <f>SUM(R11:U11)</f>
        <v>34928</v>
      </c>
      <c r="W11" s="582" t="s">
        <v>177</v>
      </c>
    </row>
    <row r="12" spans="1:23" ht="12.75">
      <c r="A12" s="583"/>
      <c r="B12" s="574"/>
      <c r="C12" s="498"/>
      <c r="D12" s="497"/>
      <c r="E12" s="491"/>
      <c r="F12" s="491"/>
      <c r="G12" s="574"/>
      <c r="H12" s="574"/>
      <c r="I12" s="580"/>
      <c r="J12" s="580"/>
      <c r="K12" s="579"/>
      <c r="L12" s="580"/>
      <c r="M12" s="580"/>
      <c r="N12" s="68" t="s">
        <v>8</v>
      </c>
      <c r="O12" s="68">
        <v>50</v>
      </c>
      <c r="P12" s="68">
        <v>1</v>
      </c>
      <c r="Q12" s="68">
        <v>2</v>
      </c>
      <c r="R12" s="574"/>
      <c r="S12" s="574"/>
      <c r="T12" s="574"/>
      <c r="U12" s="574"/>
      <c r="V12" s="574"/>
      <c r="W12" s="582"/>
    </row>
    <row r="13" spans="1:23" ht="12.75">
      <c r="A13" s="583"/>
      <c r="B13" s="574"/>
      <c r="C13" s="498"/>
      <c r="D13" s="497"/>
      <c r="E13" s="491"/>
      <c r="F13" s="491"/>
      <c r="G13" s="574"/>
      <c r="H13" s="574"/>
      <c r="I13" s="580"/>
      <c r="J13" s="580"/>
      <c r="K13" s="579"/>
      <c r="L13" s="580"/>
      <c r="M13" s="580"/>
      <c r="N13" s="68" t="s">
        <v>394</v>
      </c>
      <c r="O13" s="68"/>
      <c r="P13" s="68"/>
      <c r="Q13" s="68"/>
      <c r="R13" s="574"/>
      <c r="S13" s="574"/>
      <c r="T13" s="574"/>
      <c r="U13" s="574"/>
      <c r="V13" s="574"/>
      <c r="W13" s="582"/>
    </row>
    <row r="14" spans="1:23" ht="12.75" customHeight="1">
      <c r="A14" s="583">
        <v>4</v>
      </c>
      <c r="B14" s="491" t="s">
        <v>1663</v>
      </c>
      <c r="C14" s="491" t="s">
        <v>1673</v>
      </c>
      <c r="D14" s="497" t="s">
        <v>1674</v>
      </c>
      <c r="E14" s="491">
        <v>150</v>
      </c>
      <c r="F14" s="491" t="s">
        <v>1675</v>
      </c>
      <c r="G14" s="490" t="s">
        <v>1676</v>
      </c>
      <c r="H14" s="491">
        <v>744</v>
      </c>
      <c r="I14" s="580">
        <v>6</v>
      </c>
      <c r="J14" s="580">
        <v>0.2</v>
      </c>
      <c r="K14" s="584">
        <f>J14*I14*0.6*9.81*1.2</f>
        <v>8.475840000000002</v>
      </c>
      <c r="L14" s="580"/>
      <c r="M14" s="580">
        <f>L14*120</f>
        <v>0</v>
      </c>
      <c r="N14" s="68" t="s">
        <v>7</v>
      </c>
      <c r="O14" s="68"/>
      <c r="P14" s="68"/>
      <c r="Q14" s="68"/>
      <c r="R14" s="580"/>
      <c r="S14" s="580"/>
      <c r="T14" s="580"/>
      <c r="U14" s="580"/>
      <c r="V14" s="580"/>
      <c r="W14" s="585" t="s">
        <v>1189</v>
      </c>
    </row>
    <row r="15" spans="1:23" ht="12.75">
      <c r="A15" s="583"/>
      <c r="B15" s="574"/>
      <c r="C15" s="491"/>
      <c r="D15" s="497"/>
      <c r="E15" s="491"/>
      <c r="F15" s="491"/>
      <c r="G15" s="574"/>
      <c r="H15" s="491"/>
      <c r="I15" s="580"/>
      <c r="J15" s="580"/>
      <c r="K15" s="579"/>
      <c r="L15" s="580"/>
      <c r="M15" s="580"/>
      <c r="N15" s="68" t="s">
        <v>8</v>
      </c>
      <c r="O15" s="68"/>
      <c r="P15" s="68"/>
      <c r="Q15" s="68"/>
      <c r="R15" s="574"/>
      <c r="S15" s="574"/>
      <c r="T15" s="574"/>
      <c r="U15" s="574"/>
      <c r="V15" s="574"/>
      <c r="W15" s="585"/>
    </row>
    <row r="16" spans="1:23" ht="12.75">
      <c r="A16" s="583"/>
      <c r="B16" s="574"/>
      <c r="C16" s="491"/>
      <c r="D16" s="497"/>
      <c r="E16" s="491"/>
      <c r="F16" s="491"/>
      <c r="G16" s="574"/>
      <c r="H16" s="491"/>
      <c r="I16" s="580"/>
      <c r="J16" s="580"/>
      <c r="K16" s="579"/>
      <c r="L16" s="580"/>
      <c r="M16" s="580"/>
      <c r="N16" s="68" t="s">
        <v>394</v>
      </c>
      <c r="O16" s="68"/>
      <c r="P16" s="68"/>
      <c r="Q16" s="68"/>
      <c r="R16" s="574"/>
      <c r="S16" s="574"/>
      <c r="T16" s="574"/>
      <c r="U16" s="574"/>
      <c r="V16" s="574"/>
      <c r="W16" s="585"/>
    </row>
    <row r="17" spans="1:24" ht="12.75" customHeight="1">
      <c r="A17" s="583">
        <v>5</v>
      </c>
      <c r="B17" s="491" t="s">
        <v>1663</v>
      </c>
      <c r="C17" s="586" t="s">
        <v>1677</v>
      </c>
      <c r="D17" s="587" t="s">
        <v>319</v>
      </c>
      <c r="E17" s="491">
        <v>110</v>
      </c>
      <c r="F17" s="491" t="s">
        <v>1678</v>
      </c>
      <c r="G17" s="490" t="s">
        <v>1679</v>
      </c>
      <c r="H17" s="491">
        <v>752</v>
      </c>
      <c r="I17" s="580">
        <v>4</v>
      </c>
      <c r="J17" s="580">
        <v>0.3</v>
      </c>
      <c r="K17" s="584">
        <f>J17*I17*0.6*9.81*1.2</f>
        <v>8.47584</v>
      </c>
      <c r="L17" s="580">
        <v>30</v>
      </c>
      <c r="M17" s="580">
        <f>L17*120</f>
        <v>3600</v>
      </c>
      <c r="N17" s="68" t="s">
        <v>7</v>
      </c>
      <c r="O17" s="68"/>
      <c r="P17" s="68"/>
      <c r="Q17" s="68"/>
      <c r="R17" s="580">
        <f>(O17*P17*Q17*100)+(O19*P19*Q19*80)+(Q18*P18*O18*80*2)+7500</f>
        <v>23500</v>
      </c>
      <c r="S17" s="580">
        <f>6000+I17*1.22*100</f>
        <v>6488</v>
      </c>
      <c r="T17" s="580">
        <f>L17*100+M17*0.6</f>
        <v>5160</v>
      </c>
      <c r="U17" s="580">
        <v>1500</v>
      </c>
      <c r="V17" s="580">
        <f>SUM(R17:U17)</f>
        <v>36648</v>
      </c>
      <c r="W17" s="585" t="s">
        <v>177</v>
      </c>
      <c r="X17" s="588"/>
    </row>
    <row r="18" spans="1:24" ht="15.75" customHeight="1">
      <c r="A18" s="583"/>
      <c r="B18" s="574"/>
      <c r="C18" s="586"/>
      <c r="D18" s="587"/>
      <c r="E18" s="491"/>
      <c r="F18" s="491"/>
      <c r="G18" s="574"/>
      <c r="H18" s="491"/>
      <c r="I18" s="580"/>
      <c r="J18" s="580"/>
      <c r="K18" s="579"/>
      <c r="L18" s="580"/>
      <c r="M18" s="580"/>
      <c r="N18" s="68" t="s">
        <v>8</v>
      </c>
      <c r="O18" s="68">
        <v>50</v>
      </c>
      <c r="P18" s="68">
        <v>1</v>
      </c>
      <c r="Q18" s="68">
        <v>2</v>
      </c>
      <c r="R18" s="574"/>
      <c r="S18" s="574"/>
      <c r="T18" s="574"/>
      <c r="U18" s="574"/>
      <c r="V18" s="574"/>
      <c r="W18" s="585"/>
      <c r="X18" s="588"/>
    </row>
    <row r="19" spans="1:24" ht="12.75">
      <c r="A19" s="583"/>
      <c r="B19" s="574"/>
      <c r="C19" s="586"/>
      <c r="D19" s="587"/>
      <c r="E19" s="491"/>
      <c r="F19" s="491"/>
      <c r="G19" s="574"/>
      <c r="H19" s="491"/>
      <c r="I19" s="580"/>
      <c r="J19" s="580"/>
      <c r="K19" s="579"/>
      <c r="L19" s="580"/>
      <c r="M19" s="580"/>
      <c r="N19" s="68" t="s">
        <v>394</v>
      </c>
      <c r="O19" s="68"/>
      <c r="P19" s="68"/>
      <c r="Q19" s="68"/>
      <c r="R19" s="574"/>
      <c r="S19" s="574"/>
      <c r="T19" s="574"/>
      <c r="U19" s="574"/>
      <c r="V19" s="574"/>
      <c r="W19" s="585"/>
      <c r="X19" s="588"/>
    </row>
    <row r="20" spans="1:23" ht="12.75" customHeight="1">
      <c r="A20" s="583">
        <v>6</v>
      </c>
      <c r="B20" s="491" t="s">
        <v>1663</v>
      </c>
      <c r="C20" s="586" t="s">
        <v>1677</v>
      </c>
      <c r="D20" s="497" t="s">
        <v>319</v>
      </c>
      <c r="E20" s="490">
        <v>110</v>
      </c>
      <c r="F20" s="491" t="s">
        <v>1680</v>
      </c>
      <c r="G20" s="490" t="s">
        <v>1681</v>
      </c>
      <c r="H20" s="491">
        <v>768</v>
      </c>
      <c r="I20" s="580">
        <v>7</v>
      </c>
      <c r="J20" s="580">
        <v>0.3</v>
      </c>
      <c r="K20" s="584">
        <f>J20*I20*0.6*9.81*1.2</f>
        <v>14.832720000000002</v>
      </c>
      <c r="L20" s="580">
        <v>40</v>
      </c>
      <c r="M20" s="580">
        <f>L20*120</f>
        <v>4800</v>
      </c>
      <c r="N20" s="68" t="s">
        <v>7</v>
      </c>
      <c r="O20" s="68"/>
      <c r="P20" s="68"/>
      <c r="Q20" s="68"/>
      <c r="R20" s="580">
        <f>(O20*P20*Q20*100)+(O22*P22*Q22*80)+(Q21*P21*O21*80*2)+7500</f>
        <v>26700</v>
      </c>
      <c r="S20" s="580">
        <f>6000+I20*1.22*100</f>
        <v>6854</v>
      </c>
      <c r="T20" s="580">
        <f>L20*100+M20*0.6</f>
        <v>6880</v>
      </c>
      <c r="U20" s="580">
        <v>1500</v>
      </c>
      <c r="V20" s="580">
        <f>SUM(R20:U20)</f>
        <v>41934</v>
      </c>
      <c r="W20" s="589" t="s">
        <v>177</v>
      </c>
    </row>
    <row r="21" spans="1:23" ht="13.5" customHeight="1">
      <c r="A21" s="583"/>
      <c r="B21" s="574"/>
      <c r="C21" s="586"/>
      <c r="D21" s="497"/>
      <c r="E21" s="490"/>
      <c r="F21" s="574"/>
      <c r="G21" s="574"/>
      <c r="H21" s="491"/>
      <c r="I21" s="580"/>
      <c r="J21" s="580"/>
      <c r="K21" s="579"/>
      <c r="L21" s="580"/>
      <c r="M21" s="580"/>
      <c r="N21" s="68" t="s">
        <v>8</v>
      </c>
      <c r="O21" s="68">
        <v>60</v>
      </c>
      <c r="P21" s="68">
        <v>1</v>
      </c>
      <c r="Q21" s="68">
        <v>2</v>
      </c>
      <c r="R21" s="574"/>
      <c r="S21" s="574"/>
      <c r="T21" s="574"/>
      <c r="U21" s="574"/>
      <c r="V21" s="574"/>
      <c r="W21" s="589"/>
    </row>
    <row r="22" spans="1:23" ht="12.75">
      <c r="A22" s="583"/>
      <c r="B22" s="574"/>
      <c r="C22" s="586"/>
      <c r="D22" s="497"/>
      <c r="E22" s="490"/>
      <c r="F22" s="574"/>
      <c r="G22" s="574"/>
      <c r="H22" s="491"/>
      <c r="I22" s="580"/>
      <c r="J22" s="580"/>
      <c r="K22" s="579"/>
      <c r="L22" s="580"/>
      <c r="M22" s="580"/>
      <c r="N22" s="68" t="s">
        <v>394</v>
      </c>
      <c r="O22" s="68"/>
      <c r="P22" s="68"/>
      <c r="Q22" s="68"/>
      <c r="R22" s="574"/>
      <c r="S22" s="574"/>
      <c r="T22" s="574"/>
      <c r="U22" s="574"/>
      <c r="V22" s="574"/>
      <c r="W22" s="589"/>
    </row>
    <row r="23" spans="1:23" ht="12.75">
      <c r="A23" s="583">
        <v>7</v>
      </c>
      <c r="B23" s="491" t="s">
        <v>1663</v>
      </c>
      <c r="C23" s="586" t="s">
        <v>1677</v>
      </c>
      <c r="D23" s="497" t="s">
        <v>1682</v>
      </c>
      <c r="E23" s="580">
        <v>300</v>
      </c>
      <c r="F23" s="491" t="s">
        <v>1683</v>
      </c>
      <c r="G23" s="490" t="s">
        <v>1684</v>
      </c>
      <c r="H23" s="580">
        <v>777</v>
      </c>
      <c r="I23" s="580">
        <v>5.5</v>
      </c>
      <c r="J23" s="580">
        <v>0.8</v>
      </c>
      <c r="K23" s="584">
        <f>J23*I23*0.6*9.81*1.2</f>
        <v>31.07808</v>
      </c>
      <c r="L23" s="580"/>
      <c r="M23" s="580">
        <f>L23*120</f>
        <v>0</v>
      </c>
      <c r="N23" s="68" t="s">
        <v>7</v>
      </c>
      <c r="O23" s="68"/>
      <c r="P23" s="68"/>
      <c r="Q23" s="68"/>
      <c r="R23" s="580"/>
      <c r="S23" s="580"/>
      <c r="T23" s="580"/>
      <c r="U23" s="580"/>
      <c r="V23" s="580"/>
      <c r="W23" s="590" t="s">
        <v>1189</v>
      </c>
    </row>
    <row r="24" spans="1:23" ht="12.75">
      <c r="A24" s="583"/>
      <c r="B24" s="574"/>
      <c r="C24" s="586"/>
      <c r="D24" s="574"/>
      <c r="E24" s="580"/>
      <c r="F24" s="574"/>
      <c r="G24" s="574"/>
      <c r="H24" s="580"/>
      <c r="I24" s="580"/>
      <c r="J24" s="580"/>
      <c r="K24" s="579"/>
      <c r="L24" s="580"/>
      <c r="M24" s="580"/>
      <c r="N24" s="68" t="s">
        <v>8</v>
      </c>
      <c r="O24" s="68"/>
      <c r="P24" s="68"/>
      <c r="Q24" s="68"/>
      <c r="R24" s="574"/>
      <c r="S24" s="574"/>
      <c r="T24" s="574"/>
      <c r="U24" s="574"/>
      <c r="V24" s="574"/>
      <c r="W24" s="590"/>
    </row>
    <row r="25" spans="1:23" ht="12.75">
      <c r="A25" s="583"/>
      <c r="B25" s="574"/>
      <c r="C25" s="586"/>
      <c r="D25" s="574"/>
      <c r="E25" s="580"/>
      <c r="F25" s="574"/>
      <c r="G25" s="574"/>
      <c r="H25" s="580"/>
      <c r="I25" s="580"/>
      <c r="J25" s="580"/>
      <c r="K25" s="579"/>
      <c r="L25" s="580"/>
      <c r="M25" s="580"/>
      <c r="N25" s="68" t="s">
        <v>394</v>
      </c>
      <c r="O25" s="68"/>
      <c r="P25" s="68"/>
      <c r="Q25" s="68"/>
      <c r="R25" s="574"/>
      <c r="S25" s="574"/>
      <c r="T25" s="574"/>
      <c r="U25" s="574"/>
      <c r="V25" s="574"/>
      <c r="W25" s="590"/>
    </row>
    <row r="26" spans="1:23" ht="12.75">
      <c r="A26" s="583">
        <v>8</v>
      </c>
      <c r="B26" s="491" t="s">
        <v>1663</v>
      </c>
      <c r="C26" s="586" t="s">
        <v>1685</v>
      </c>
      <c r="D26" s="497" t="s">
        <v>1686</v>
      </c>
      <c r="E26" s="580">
        <v>87</v>
      </c>
      <c r="F26" s="491" t="s">
        <v>1687</v>
      </c>
      <c r="G26" s="490" t="s">
        <v>1688</v>
      </c>
      <c r="H26" s="580">
        <v>779</v>
      </c>
      <c r="I26" s="580">
        <v>5</v>
      </c>
      <c r="J26" s="580">
        <v>0.2</v>
      </c>
      <c r="K26" s="584">
        <f>J26*I26*0.6*9.81*1.2</f>
        <v>7.0632</v>
      </c>
      <c r="L26" s="580"/>
      <c r="M26" s="580">
        <f>L26*120</f>
        <v>0</v>
      </c>
      <c r="N26" s="68" t="s">
        <v>7</v>
      </c>
      <c r="O26" s="68"/>
      <c r="P26" s="68"/>
      <c r="Q26" s="68"/>
      <c r="R26" s="580"/>
      <c r="S26" s="580"/>
      <c r="T26" s="580"/>
      <c r="U26" s="580"/>
      <c r="V26" s="580"/>
      <c r="W26" s="589" t="s">
        <v>1189</v>
      </c>
    </row>
    <row r="27" spans="1:23" ht="12.75">
      <c r="A27" s="583"/>
      <c r="B27" s="574"/>
      <c r="C27" s="574"/>
      <c r="D27" s="574"/>
      <c r="E27" s="580"/>
      <c r="F27" s="574"/>
      <c r="G27" s="574"/>
      <c r="H27" s="580"/>
      <c r="I27" s="580"/>
      <c r="J27" s="580"/>
      <c r="K27" s="579"/>
      <c r="L27" s="580"/>
      <c r="M27" s="580"/>
      <c r="N27" s="68" t="s">
        <v>8</v>
      </c>
      <c r="O27" s="68"/>
      <c r="P27" s="68"/>
      <c r="Q27" s="68"/>
      <c r="R27" s="574"/>
      <c r="S27" s="574"/>
      <c r="T27" s="574"/>
      <c r="U27" s="574"/>
      <c r="V27" s="574"/>
      <c r="W27" s="589"/>
    </row>
    <row r="28" spans="1:23" ht="12.75">
      <c r="A28" s="583"/>
      <c r="B28" s="574"/>
      <c r="C28" s="574"/>
      <c r="D28" s="574"/>
      <c r="E28" s="580"/>
      <c r="F28" s="574"/>
      <c r="G28" s="574"/>
      <c r="H28" s="580"/>
      <c r="I28" s="580"/>
      <c r="J28" s="580"/>
      <c r="K28" s="579"/>
      <c r="L28" s="580"/>
      <c r="M28" s="580"/>
      <c r="N28" s="68" t="s">
        <v>394</v>
      </c>
      <c r="O28" s="68"/>
      <c r="P28" s="68"/>
      <c r="Q28" s="68"/>
      <c r="R28" s="574"/>
      <c r="S28" s="574"/>
      <c r="T28" s="574"/>
      <c r="U28" s="574"/>
      <c r="V28" s="574"/>
      <c r="W28" s="589"/>
    </row>
    <row r="29" spans="1:23" ht="12.75">
      <c r="A29" s="583">
        <v>9</v>
      </c>
      <c r="B29" s="491" t="s">
        <v>1663</v>
      </c>
      <c r="C29" s="586" t="s">
        <v>1685</v>
      </c>
      <c r="D29" s="587" t="s">
        <v>1689</v>
      </c>
      <c r="E29" s="580">
        <v>250</v>
      </c>
      <c r="F29" s="491" t="s">
        <v>1690</v>
      </c>
      <c r="G29" s="490" t="s">
        <v>1691</v>
      </c>
      <c r="H29" s="580">
        <v>795</v>
      </c>
      <c r="I29" s="580">
        <v>4</v>
      </c>
      <c r="J29" s="580">
        <v>0.8</v>
      </c>
      <c r="K29" s="584">
        <f>J29*I29*0.6*9.81*1.2</f>
        <v>22.60224</v>
      </c>
      <c r="L29" s="580">
        <v>40</v>
      </c>
      <c r="M29" s="580">
        <f>L29*120</f>
        <v>4800</v>
      </c>
      <c r="N29" s="68" t="s">
        <v>7</v>
      </c>
      <c r="O29" s="68"/>
      <c r="P29" s="68"/>
      <c r="Q29" s="68"/>
      <c r="R29" s="580">
        <f>(O29*P29*Q29*100)+(O31*P31*Q31*80)+(Q30*P30*O30*80*2)+7500</f>
        <v>39500</v>
      </c>
      <c r="S29" s="580">
        <f>6000+I29*1.22*100</f>
        <v>6488</v>
      </c>
      <c r="T29" s="580">
        <f>L29*100+M29*0.6</f>
        <v>6880</v>
      </c>
      <c r="U29" s="580">
        <v>1500</v>
      </c>
      <c r="V29" s="580">
        <f>SUM(R29:U29)</f>
        <v>54368</v>
      </c>
      <c r="W29" s="582" t="s">
        <v>177</v>
      </c>
    </row>
    <row r="30" spans="1:23" ht="12.75">
      <c r="A30" s="583"/>
      <c r="B30" s="574"/>
      <c r="C30" s="574"/>
      <c r="D30" s="574"/>
      <c r="E30" s="580"/>
      <c r="F30" s="574"/>
      <c r="G30" s="574"/>
      <c r="H30" s="580"/>
      <c r="I30" s="580"/>
      <c r="J30" s="580"/>
      <c r="K30" s="579"/>
      <c r="L30" s="580"/>
      <c r="M30" s="580"/>
      <c r="N30" s="68" t="s">
        <v>8</v>
      </c>
      <c r="O30" s="68">
        <v>100</v>
      </c>
      <c r="P30" s="68">
        <v>1</v>
      </c>
      <c r="Q30" s="68">
        <v>2</v>
      </c>
      <c r="R30" s="574"/>
      <c r="S30" s="574"/>
      <c r="T30" s="574"/>
      <c r="U30" s="574"/>
      <c r="V30" s="574"/>
      <c r="W30" s="591"/>
    </row>
    <row r="31" spans="1:23" ht="12.75">
      <c r="A31" s="583"/>
      <c r="B31" s="574"/>
      <c r="C31" s="574"/>
      <c r="D31" s="574"/>
      <c r="E31" s="580"/>
      <c r="F31" s="574"/>
      <c r="G31" s="574"/>
      <c r="H31" s="580"/>
      <c r="I31" s="580"/>
      <c r="J31" s="580"/>
      <c r="K31" s="579"/>
      <c r="L31" s="580"/>
      <c r="M31" s="580"/>
      <c r="N31" s="68" t="s">
        <v>394</v>
      </c>
      <c r="O31" s="68"/>
      <c r="P31" s="68"/>
      <c r="Q31" s="68"/>
      <c r="R31" s="574"/>
      <c r="S31" s="574"/>
      <c r="T31" s="574"/>
      <c r="U31" s="574"/>
      <c r="V31" s="574"/>
      <c r="W31" s="591"/>
    </row>
    <row r="32" spans="1:23" ht="12.75">
      <c r="A32" s="583">
        <v>10</v>
      </c>
      <c r="B32" s="491" t="s">
        <v>1663</v>
      </c>
      <c r="C32" s="586" t="s">
        <v>1692</v>
      </c>
      <c r="D32" s="586" t="s">
        <v>1693</v>
      </c>
      <c r="E32" s="580">
        <v>800</v>
      </c>
      <c r="F32" s="491" t="s">
        <v>1694</v>
      </c>
      <c r="G32" s="490" t="s">
        <v>1695</v>
      </c>
      <c r="H32" s="580">
        <v>906</v>
      </c>
      <c r="I32" s="580">
        <v>10</v>
      </c>
      <c r="J32" s="580">
        <v>0.8</v>
      </c>
      <c r="K32" s="584">
        <f>J32*I32*0.6*9.81*1.2</f>
        <v>56.5056</v>
      </c>
      <c r="L32" s="580">
        <v>100</v>
      </c>
      <c r="M32" s="580">
        <f>L32*120</f>
        <v>12000</v>
      </c>
      <c r="N32" s="68" t="s">
        <v>7</v>
      </c>
      <c r="O32" s="68"/>
      <c r="P32" s="68"/>
      <c r="Q32" s="68"/>
      <c r="R32" s="580">
        <f>(O32*P32*Q32*100)+(O34*P34*Q34*80)+(Q33*P33*O33*80*2)+7500</f>
        <v>36300</v>
      </c>
      <c r="S32" s="580">
        <f>6000+I32*1.22*100</f>
        <v>7220</v>
      </c>
      <c r="T32" s="580">
        <f>L32*100+M32*0.6</f>
        <v>17200</v>
      </c>
      <c r="U32" s="580">
        <v>1500</v>
      </c>
      <c r="V32" s="580">
        <f>SUM(R32:U32)</f>
        <v>62220</v>
      </c>
      <c r="W32" s="582" t="s">
        <v>1752</v>
      </c>
    </row>
    <row r="33" spans="1:23" ht="12.75">
      <c r="A33" s="583"/>
      <c r="B33" s="574"/>
      <c r="C33" s="574"/>
      <c r="D33" s="574"/>
      <c r="E33" s="580"/>
      <c r="F33" s="574"/>
      <c r="G33" s="574"/>
      <c r="H33" s="580"/>
      <c r="I33" s="580"/>
      <c r="J33" s="580"/>
      <c r="K33" s="579"/>
      <c r="L33" s="580"/>
      <c r="M33" s="580"/>
      <c r="N33" s="68" t="s">
        <v>8</v>
      </c>
      <c r="O33" s="68">
        <v>150</v>
      </c>
      <c r="P33" s="68">
        <v>0.8</v>
      </c>
      <c r="Q33" s="68">
        <v>1.5</v>
      </c>
      <c r="R33" s="574"/>
      <c r="S33" s="574"/>
      <c r="T33" s="574"/>
      <c r="U33" s="574"/>
      <c r="V33" s="574"/>
      <c r="W33" s="591"/>
    </row>
    <row r="34" spans="1:23" ht="12.75">
      <c r="A34" s="583"/>
      <c r="B34" s="574"/>
      <c r="C34" s="574"/>
      <c r="D34" s="574"/>
      <c r="E34" s="580"/>
      <c r="F34" s="574"/>
      <c r="G34" s="574"/>
      <c r="H34" s="580"/>
      <c r="I34" s="580"/>
      <c r="J34" s="580"/>
      <c r="K34" s="579"/>
      <c r="L34" s="580"/>
      <c r="M34" s="580"/>
      <c r="N34" s="68" t="s">
        <v>394</v>
      </c>
      <c r="O34" s="68"/>
      <c r="P34" s="68"/>
      <c r="Q34" s="68"/>
      <c r="R34" s="574"/>
      <c r="S34" s="574"/>
      <c r="T34" s="574"/>
      <c r="U34" s="574"/>
      <c r="V34" s="574"/>
      <c r="W34" s="591"/>
    </row>
    <row r="35" spans="1:23" ht="12.75" customHeight="1">
      <c r="A35" s="583">
        <v>11</v>
      </c>
      <c r="B35" s="491" t="s">
        <v>1663</v>
      </c>
      <c r="C35" s="586" t="s">
        <v>1692</v>
      </c>
      <c r="D35" s="592" t="s">
        <v>1696</v>
      </c>
      <c r="E35" s="580">
        <v>300</v>
      </c>
      <c r="F35" s="491" t="s">
        <v>1697</v>
      </c>
      <c r="G35" s="490" t="s">
        <v>1698</v>
      </c>
      <c r="H35" s="580">
        <v>890</v>
      </c>
      <c r="I35" s="580">
        <v>5</v>
      </c>
      <c r="J35" s="580">
        <v>0.2</v>
      </c>
      <c r="K35" s="584">
        <f>J35*I35*0.6*9.81*1.2</f>
        <v>7.0632</v>
      </c>
      <c r="L35" s="580">
        <v>40</v>
      </c>
      <c r="M35" s="580">
        <f>L35*120</f>
        <v>4800</v>
      </c>
      <c r="N35" s="68" t="s">
        <v>7</v>
      </c>
      <c r="O35" s="68"/>
      <c r="P35" s="68"/>
      <c r="Q35" s="68"/>
      <c r="R35" s="580">
        <f>(O35*P35*Q35*100)+(O37*P37*Q37*80)+(Q36*P36*O36*80*2)+7500</f>
        <v>17100</v>
      </c>
      <c r="S35" s="580">
        <f>6000+I35*1.22*100</f>
        <v>6610</v>
      </c>
      <c r="T35" s="580">
        <f>L35*100+M35*0.6</f>
        <v>6880</v>
      </c>
      <c r="U35" s="580">
        <v>1500</v>
      </c>
      <c r="V35" s="580">
        <f>SUM(R35:U35)</f>
        <v>32090</v>
      </c>
      <c r="W35" s="582" t="s">
        <v>177</v>
      </c>
    </row>
    <row r="36" spans="1:23" ht="12.75">
      <c r="A36" s="583"/>
      <c r="B36" s="574"/>
      <c r="C36" s="574"/>
      <c r="D36" s="574"/>
      <c r="E36" s="580"/>
      <c r="F36" s="574"/>
      <c r="G36" s="574"/>
      <c r="H36" s="580"/>
      <c r="I36" s="580"/>
      <c r="J36" s="580"/>
      <c r="K36" s="579"/>
      <c r="L36" s="580"/>
      <c r="M36" s="580"/>
      <c r="N36" s="68" t="s">
        <v>8</v>
      </c>
      <c r="O36" s="68">
        <v>50</v>
      </c>
      <c r="P36" s="68">
        <v>0.8</v>
      </c>
      <c r="Q36" s="68">
        <v>1.5</v>
      </c>
      <c r="R36" s="574"/>
      <c r="S36" s="574"/>
      <c r="T36" s="574"/>
      <c r="U36" s="574"/>
      <c r="V36" s="574"/>
      <c r="W36" s="591"/>
    </row>
    <row r="37" spans="1:23" ht="12.75">
      <c r="A37" s="583"/>
      <c r="B37" s="574"/>
      <c r="C37" s="574"/>
      <c r="D37" s="574"/>
      <c r="E37" s="580"/>
      <c r="F37" s="574"/>
      <c r="G37" s="574"/>
      <c r="H37" s="580"/>
      <c r="I37" s="580"/>
      <c r="J37" s="580"/>
      <c r="K37" s="579"/>
      <c r="L37" s="580"/>
      <c r="M37" s="580"/>
      <c r="N37" s="68" t="s">
        <v>394</v>
      </c>
      <c r="O37" s="68"/>
      <c r="P37" s="68"/>
      <c r="Q37" s="68"/>
      <c r="R37" s="574"/>
      <c r="S37" s="574"/>
      <c r="T37" s="574"/>
      <c r="U37" s="574"/>
      <c r="V37" s="574"/>
      <c r="W37" s="591"/>
    </row>
    <row r="38" spans="1:23" ht="12.75">
      <c r="A38" s="583">
        <v>12</v>
      </c>
      <c r="B38" s="491" t="s">
        <v>1663</v>
      </c>
      <c r="C38" s="586" t="s">
        <v>1692</v>
      </c>
      <c r="D38" s="592" t="s">
        <v>1699</v>
      </c>
      <c r="E38" s="580">
        <v>110</v>
      </c>
      <c r="F38" s="491" t="s">
        <v>1700</v>
      </c>
      <c r="G38" s="490" t="s">
        <v>1701</v>
      </c>
      <c r="H38" s="580">
        <v>875</v>
      </c>
      <c r="I38" s="580">
        <v>10</v>
      </c>
      <c r="J38" s="580">
        <v>0.2</v>
      </c>
      <c r="K38" s="584">
        <f>J38*I38*0.6*9.81*1.2</f>
        <v>14.1264</v>
      </c>
      <c r="L38" s="580">
        <v>40</v>
      </c>
      <c r="M38" s="580">
        <f>L38*120</f>
        <v>4800</v>
      </c>
      <c r="N38" s="68" t="s">
        <v>7</v>
      </c>
      <c r="O38" s="68"/>
      <c r="P38" s="68"/>
      <c r="Q38" s="68"/>
      <c r="R38" s="580">
        <f>(O38*P38*Q38*100)+(O40*P40*Q40*80)+(Q39*P39*O39*80*2)+7500</f>
        <v>26700.000000000004</v>
      </c>
      <c r="S38" s="580">
        <f>6000+I38*1.22*100</f>
        <v>7220</v>
      </c>
      <c r="T38" s="580">
        <f>L38*100+M38*0.6</f>
        <v>6880</v>
      </c>
      <c r="U38" s="580">
        <v>1500</v>
      </c>
      <c r="V38" s="580">
        <f>SUM(R38:U38)</f>
        <v>42300</v>
      </c>
      <c r="W38" s="582" t="s">
        <v>177</v>
      </c>
    </row>
    <row r="39" spans="1:23" ht="12.75">
      <c r="A39" s="583"/>
      <c r="B39" s="574"/>
      <c r="C39" s="574"/>
      <c r="D39" s="395"/>
      <c r="E39" s="580"/>
      <c r="F39" s="574"/>
      <c r="G39" s="574"/>
      <c r="H39" s="580"/>
      <c r="I39" s="580"/>
      <c r="J39" s="580"/>
      <c r="K39" s="579"/>
      <c r="L39" s="580"/>
      <c r="M39" s="580"/>
      <c r="N39" s="68" t="s">
        <v>8</v>
      </c>
      <c r="O39" s="68">
        <v>100</v>
      </c>
      <c r="P39" s="68">
        <v>0.8</v>
      </c>
      <c r="Q39" s="68">
        <v>1.5</v>
      </c>
      <c r="R39" s="574"/>
      <c r="S39" s="574"/>
      <c r="T39" s="574"/>
      <c r="U39" s="574"/>
      <c r="V39" s="574"/>
      <c r="W39" s="591"/>
    </row>
    <row r="40" spans="1:23" ht="12.75">
      <c r="A40" s="583"/>
      <c r="B40" s="574"/>
      <c r="C40" s="574"/>
      <c r="D40" s="395"/>
      <c r="E40" s="580"/>
      <c r="F40" s="574"/>
      <c r="G40" s="574"/>
      <c r="H40" s="580"/>
      <c r="I40" s="580"/>
      <c r="J40" s="580"/>
      <c r="K40" s="579"/>
      <c r="L40" s="580"/>
      <c r="M40" s="580"/>
      <c r="N40" s="68" t="s">
        <v>394</v>
      </c>
      <c r="O40" s="68"/>
      <c r="P40" s="68"/>
      <c r="Q40" s="68"/>
      <c r="R40" s="574"/>
      <c r="S40" s="574"/>
      <c r="T40" s="574"/>
      <c r="U40" s="574"/>
      <c r="V40" s="574"/>
      <c r="W40" s="591"/>
    </row>
    <row r="41" spans="1:23" ht="12.75">
      <c r="A41" s="583">
        <v>13</v>
      </c>
      <c r="B41" s="491" t="s">
        <v>1663</v>
      </c>
      <c r="C41" s="586" t="s">
        <v>1692</v>
      </c>
      <c r="D41" s="592" t="s">
        <v>1696</v>
      </c>
      <c r="E41" s="580">
        <v>300</v>
      </c>
      <c r="F41" s="491" t="s">
        <v>1702</v>
      </c>
      <c r="G41" s="490" t="s">
        <v>1703</v>
      </c>
      <c r="H41" s="580">
        <v>869</v>
      </c>
      <c r="I41" s="580">
        <v>5</v>
      </c>
      <c r="J41" s="580">
        <v>0.5</v>
      </c>
      <c r="K41" s="584">
        <f>J41*I41*0.6*9.81*1.2</f>
        <v>17.657999999999998</v>
      </c>
      <c r="L41" s="580">
        <v>35</v>
      </c>
      <c r="M41" s="580">
        <f>L41*120</f>
        <v>4200</v>
      </c>
      <c r="N41" s="68" t="s">
        <v>7</v>
      </c>
      <c r="O41" s="68"/>
      <c r="P41" s="68"/>
      <c r="Q41" s="68"/>
      <c r="R41" s="580">
        <f>(O41*P41*Q41*100)+(O43*P43*Q43*80)+(Q42*P42*O42*80*2)+7500</f>
        <v>26700.000000000004</v>
      </c>
      <c r="S41" s="580">
        <f>6000+I41*1.22*100</f>
        <v>6610</v>
      </c>
      <c r="T41" s="580">
        <f>L41*100+M41*0.6</f>
        <v>6020</v>
      </c>
      <c r="U41" s="580">
        <v>1500</v>
      </c>
      <c r="V41" s="580">
        <f>SUM(R41:U41)</f>
        <v>40830</v>
      </c>
      <c r="W41" s="582" t="s">
        <v>177</v>
      </c>
    </row>
    <row r="42" spans="1:23" ht="12.75">
      <c r="A42" s="583"/>
      <c r="B42" s="574"/>
      <c r="C42" s="574"/>
      <c r="D42" s="593"/>
      <c r="E42" s="580"/>
      <c r="F42" s="574"/>
      <c r="G42" s="574"/>
      <c r="H42" s="580"/>
      <c r="I42" s="580"/>
      <c r="J42" s="580"/>
      <c r="K42" s="579"/>
      <c r="L42" s="580"/>
      <c r="M42" s="580"/>
      <c r="N42" s="68" t="s">
        <v>8</v>
      </c>
      <c r="O42" s="68">
        <v>100</v>
      </c>
      <c r="P42" s="68">
        <v>0.8</v>
      </c>
      <c r="Q42" s="68">
        <v>1.5</v>
      </c>
      <c r="R42" s="574"/>
      <c r="S42" s="574"/>
      <c r="T42" s="574"/>
      <c r="U42" s="574"/>
      <c r="V42" s="574"/>
      <c r="W42" s="591"/>
    </row>
    <row r="43" spans="1:23" ht="12.75">
      <c r="A43" s="583"/>
      <c r="B43" s="574"/>
      <c r="C43" s="574"/>
      <c r="D43" s="593"/>
      <c r="E43" s="580"/>
      <c r="F43" s="574"/>
      <c r="G43" s="574"/>
      <c r="H43" s="580"/>
      <c r="I43" s="580"/>
      <c r="J43" s="580"/>
      <c r="K43" s="579"/>
      <c r="L43" s="580"/>
      <c r="M43" s="580"/>
      <c r="N43" s="68" t="s">
        <v>394</v>
      </c>
      <c r="O43" s="68"/>
      <c r="P43" s="68"/>
      <c r="Q43" s="68"/>
      <c r="R43" s="574"/>
      <c r="S43" s="574"/>
      <c r="T43" s="574"/>
      <c r="U43" s="574"/>
      <c r="V43" s="574"/>
      <c r="W43" s="591"/>
    </row>
    <row r="44" spans="1:23" ht="12.75">
      <c r="A44" s="583">
        <v>14</v>
      </c>
      <c r="B44" s="491" t="s">
        <v>1663</v>
      </c>
      <c r="C44" s="586" t="s">
        <v>1692</v>
      </c>
      <c r="D44" s="592" t="s">
        <v>1704</v>
      </c>
      <c r="E44" s="580">
        <v>250</v>
      </c>
      <c r="F44" s="491" t="s">
        <v>1705</v>
      </c>
      <c r="G44" s="490" t="s">
        <v>1706</v>
      </c>
      <c r="H44" s="580">
        <v>866</v>
      </c>
      <c r="I44" s="580">
        <v>4</v>
      </c>
      <c r="J44" s="580">
        <v>0.5</v>
      </c>
      <c r="K44" s="584">
        <f>J44*I44*0.6*9.81*1.2</f>
        <v>14.1264</v>
      </c>
      <c r="L44" s="580"/>
      <c r="M44" s="580">
        <f>L44*120</f>
        <v>0</v>
      </c>
      <c r="N44" s="68" t="s">
        <v>7</v>
      </c>
      <c r="O44" s="68"/>
      <c r="P44" s="68"/>
      <c r="Q44" s="68"/>
      <c r="R44" s="580"/>
      <c r="S44" s="580"/>
      <c r="T44" s="580"/>
      <c r="U44" s="580"/>
      <c r="V44" s="580"/>
      <c r="W44" s="582" t="s">
        <v>1189</v>
      </c>
    </row>
    <row r="45" spans="1:23" ht="12.75">
      <c r="A45" s="583"/>
      <c r="B45" s="574"/>
      <c r="C45" s="574"/>
      <c r="D45" s="574"/>
      <c r="E45" s="580"/>
      <c r="F45" s="574"/>
      <c r="G45" s="574"/>
      <c r="H45" s="580"/>
      <c r="I45" s="580"/>
      <c r="J45" s="580"/>
      <c r="K45" s="579"/>
      <c r="L45" s="580"/>
      <c r="M45" s="580"/>
      <c r="N45" s="68" t="s">
        <v>8</v>
      </c>
      <c r="O45" s="68"/>
      <c r="P45" s="68"/>
      <c r="Q45" s="68"/>
      <c r="R45" s="574"/>
      <c r="S45" s="574"/>
      <c r="T45" s="574"/>
      <c r="U45" s="574"/>
      <c r="V45" s="574"/>
      <c r="W45" s="591"/>
    </row>
    <row r="46" spans="1:23" ht="12.75">
      <c r="A46" s="583"/>
      <c r="B46" s="574"/>
      <c r="C46" s="574"/>
      <c r="D46" s="574"/>
      <c r="E46" s="580"/>
      <c r="F46" s="574"/>
      <c r="G46" s="574"/>
      <c r="H46" s="580"/>
      <c r="I46" s="580"/>
      <c r="J46" s="580"/>
      <c r="K46" s="579"/>
      <c r="L46" s="580"/>
      <c r="M46" s="580"/>
      <c r="N46" s="68" t="s">
        <v>394</v>
      </c>
      <c r="O46" s="68"/>
      <c r="P46" s="68"/>
      <c r="Q46" s="68"/>
      <c r="R46" s="574"/>
      <c r="S46" s="574"/>
      <c r="T46" s="574"/>
      <c r="U46" s="574"/>
      <c r="V46" s="574"/>
      <c r="W46" s="591"/>
    </row>
    <row r="47" spans="1:23" ht="12.75">
      <c r="A47" s="583">
        <v>15</v>
      </c>
      <c r="B47" s="491" t="s">
        <v>1663</v>
      </c>
      <c r="C47" s="586" t="s">
        <v>1692</v>
      </c>
      <c r="D47" s="592" t="s">
        <v>1707</v>
      </c>
      <c r="E47" s="592">
        <v>100</v>
      </c>
      <c r="F47" s="491" t="s">
        <v>1708</v>
      </c>
      <c r="G47" s="490" t="s">
        <v>1709</v>
      </c>
      <c r="H47" s="580">
        <v>928</v>
      </c>
      <c r="I47" s="580">
        <v>5</v>
      </c>
      <c r="J47" s="580">
        <v>0.4</v>
      </c>
      <c r="K47" s="584">
        <f>J47*I47*0.6*9.81*1.2</f>
        <v>14.1264</v>
      </c>
      <c r="L47" s="580"/>
      <c r="M47" s="580">
        <f>L47*120</f>
        <v>0</v>
      </c>
      <c r="N47" s="68" t="s">
        <v>7</v>
      </c>
      <c r="O47" s="68"/>
      <c r="P47" s="68"/>
      <c r="Q47" s="68"/>
      <c r="R47" s="580"/>
      <c r="S47" s="580"/>
      <c r="T47" s="580"/>
      <c r="U47" s="580"/>
      <c r="V47" s="580"/>
      <c r="W47" s="582" t="s">
        <v>1189</v>
      </c>
    </row>
    <row r="48" spans="1:23" ht="12.75">
      <c r="A48" s="583"/>
      <c r="B48" s="574"/>
      <c r="C48" s="574"/>
      <c r="D48" s="574"/>
      <c r="E48" s="592"/>
      <c r="F48" s="574"/>
      <c r="G48" s="574"/>
      <c r="H48" s="580"/>
      <c r="I48" s="580"/>
      <c r="J48" s="580"/>
      <c r="K48" s="579"/>
      <c r="L48" s="580"/>
      <c r="M48" s="580"/>
      <c r="N48" s="68" t="s">
        <v>8</v>
      </c>
      <c r="O48" s="68"/>
      <c r="P48" s="68"/>
      <c r="Q48" s="68"/>
      <c r="R48" s="574"/>
      <c r="S48" s="574"/>
      <c r="T48" s="574"/>
      <c r="U48" s="574"/>
      <c r="V48" s="574"/>
      <c r="W48" s="591"/>
    </row>
    <row r="49" spans="1:23" ht="12.75">
      <c r="A49" s="583"/>
      <c r="B49" s="574"/>
      <c r="C49" s="574"/>
      <c r="D49" s="574"/>
      <c r="E49" s="592"/>
      <c r="F49" s="574"/>
      <c r="G49" s="574"/>
      <c r="H49" s="580"/>
      <c r="I49" s="580"/>
      <c r="J49" s="580"/>
      <c r="K49" s="579"/>
      <c r="L49" s="580"/>
      <c r="M49" s="580"/>
      <c r="N49" s="68" t="s">
        <v>394</v>
      </c>
      <c r="O49" s="68"/>
      <c r="P49" s="68"/>
      <c r="Q49" s="68"/>
      <c r="R49" s="574"/>
      <c r="S49" s="574"/>
      <c r="T49" s="574"/>
      <c r="U49" s="574"/>
      <c r="V49" s="574"/>
      <c r="W49" s="591"/>
    </row>
    <row r="50" spans="1:23" ht="12.75">
      <c r="A50" s="583">
        <v>16</v>
      </c>
      <c r="B50" s="491" t="s">
        <v>1663</v>
      </c>
      <c r="C50" s="586" t="s">
        <v>1692</v>
      </c>
      <c r="D50" s="592" t="s">
        <v>1710</v>
      </c>
      <c r="E50" s="580">
        <v>100</v>
      </c>
      <c r="F50" s="491" t="s">
        <v>1711</v>
      </c>
      <c r="G50" s="490" t="s">
        <v>1712</v>
      </c>
      <c r="H50" s="580">
        <v>932</v>
      </c>
      <c r="I50" s="580">
        <v>4</v>
      </c>
      <c r="J50" s="580">
        <v>0.4</v>
      </c>
      <c r="K50" s="584">
        <f>J50*I50*0.6*9.81*1.2</f>
        <v>11.30112</v>
      </c>
      <c r="L50" s="580">
        <v>30</v>
      </c>
      <c r="M50" s="580">
        <f>L50*120</f>
        <v>3600</v>
      </c>
      <c r="N50" s="68" t="s">
        <v>7</v>
      </c>
      <c r="O50" s="68"/>
      <c r="P50" s="68"/>
      <c r="Q50" s="68"/>
      <c r="R50" s="580">
        <f aca="true" t="shared" si="0" ref="R50:R56">(O50*P50*Q50*100)+(O52*P52*Q52*80)+(Q51*P51*O51*80*2)+7500</f>
        <v>23500</v>
      </c>
      <c r="S50" s="580">
        <f>6000+I50*1.22*100</f>
        <v>6488</v>
      </c>
      <c r="T50" s="580">
        <f>L50*100+M50*0.6</f>
        <v>5160</v>
      </c>
      <c r="U50" s="580">
        <v>1500</v>
      </c>
      <c r="V50" s="580">
        <f>SUM(R50:U50)</f>
        <v>36648</v>
      </c>
      <c r="W50" s="582" t="s">
        <v>1752</v>
      </c>
    </row>
    <row r="51" spans="1:23" ht="12.75">
      <c r="A51" s="583"/>
      <c r="B51" s="574"/>
      <c r="C51" s="574"/>
      <c r="D51" s="593"/>
      <c r="E51" s="580"/>
      <c r="F51" s="574"/>
      <c r="G51" s="574"/>
      <c r="H51" s="580"/>
      <c r="I51" s="580"/>
      <c r="J51" s="580"/>
      <c r="K51" s="579"/>
      <c r="L51" s="580"/>
      <c r="M51" s="580"/>
      <c r="N51" s="68" t="s">
        <v>8</v>
      </c>
      <c r="O51" s="68">
        <v>50</v>
      </c>
      <c r="P51" s="68">
        <v>1</v>
      </c>
      <c r="Q51" s="68">
        <v>2</v>
      </c>
      <c r="R51" s="574"/>
      <c r="S51" s="574"/>
      <c r="T51" s="574"/>
      <c r="U51" s="574"/>
      <c r="V51" s="574"/>
      <c r="W51" s="591"/>
    </row>
    <row r="52" spans="1:23" ht="12.75">
      <c r="A52" s="583"/>
      <c r="B52" s="574"/>
      <c r="C52" s="574"/>
      <c r="D52" s="593"/>
      <c r="E52" s="580"/>
      <c r="F52" s="574"/>
      <c r="G52" s="574"/>
      <c r="H52" s="580"/>
      <c r="I52" s="580"/>
      <c r="J52" s="580"/>
      <c r="K52" s="579"/>
      <c r="L52" s="580"/>
      <c r="M52" s="580"/>
      <c r="N52" s="68" t="s">
        <v>394</v>
      </c>
      <c r="O52" s="68"/>
      <c r="P52" s="68"/>
      <c r="Q52" s="68"/>
      <c r="R52" s="574"/>
      <c r="S52" s="574"/>
      <c r="T52" s="574"/>
      <c r="U52" s="574"/>
      <c r="V52" s="574"/>
      <c r="W52" s="591"/>
    </row>
    <row r="53" spans="1:23" ht="12.75">
      <c r="A53" s="583">
        <v>17</v>
      </c>
      <c r="B53" s="491" t="s">
        <v>1663</v>
      </c>
      <c r="C53" s="586" t="s">
        <v>1692</v>
      </c>
      <c r="D53" s="592" t="s">
        <v>1713</v>
      </c>
      <c r="E53" s="580">
        <v>100</v>
      </c>
      <c r="F53" s="491" t="s">
        <v>1714</v>
      </c>
      <c r="G53" s="490" t="s">
        <v>1715</v>
      </c>
      <c r="H53" s="580">
        <v>944</v>
      </c>
      <c r="I53" s="580">
        <v>4</v>
      </c>
      <c r="J53" s="580">
        <v>0.5</v>
      </c>
      <c r="K53" s="584">
        <f>J53*I53*0.6*9.81*1.2</f>
        <v>14.1264</v>
      </c>
      <c r="L53" s="580">
        <v>30</v>
      </c>
      <c r="M53" s="580">
        <f>L53*120</f>
        <v>3600</v>
      </c>
      <c r="N53" s="68" t="s">
        <v>7</v>
      </c>
      <c r="O53" s="68"/>
      <c r="P53" s="68"/>
      <c r="Q53" s="68"/>
      <c r="R53" s="580">
        <f t="shared" si="0"/>
        <v>26700</v>
      </c>
      <c r="S53" s="580">
        <f>6000+I53*1.22*100</f>
        <v>6488</v>
      </c>
      <c r="T53" s="580">
        <f>L53*100+M53*0.6</f>
        <v>5160</v>
      </c>
      <c r="U53" s="580">
        <v>1500</v>
      </c>
      <c r="V53" s="580">
        <f>SUM(R53:U53)</f>
        <v>39848</v>
      </c>
      <c r="W53" s="582" t="s">
        <v>1752</v>
      </c>
    </row>
    <row r="54" spans="1:23" ht="12.75">
      <c r="A54" s="583"/>
      <c r="B54" s="574"/>
      <c r="C54" s="574"/>
      <c r="D54" s="574"/>
      <c r="E54" s="580"/>
      <c r="F54" s="574"/>
      <c r="G54" s="574"/>
      <c r="H54" s="580"/>
      <c r="I54" s="580"/>
      <c r="J54" s="580"/>
      <c r="K54" s="579"/>
      <c r="L54" s="580"/>
      <c r="M54" s="580"/>
      <c r="N54" s="68" t="s">
        <v>8</v>
      </c>
      <c r="O54" s="68">
        <v>60</v>
      </c>
      <c r="P54" s="68">
        <v>1</v>
      </c>
      <c r="Q54" s="68">
        <v>2</v>
      </c>
      <c r="R54" s="574"/>
      <c r="S54" s="574"/>
      <c r="T54" s="574"/>
      <c r="U54" s="574"/>
      <c r="V54" s="574"/>
      <c r="W54" s="591"/>
    </row>
    <row r="55" spans="1:23" ht="12.75">
      <c r="A55" s="583"/>
      <c r="B55" s="574"/>
      <c r="C55" s="574"/>
      <c r="D55" s="574"/>
      <c r="E55" s="580"/>
      <c r="F55" s="574"/>
      <c r="G55" s="574"/>
      <c r="H55" s="580"/>
      <c r="I55" s="580"/>
      <c r="J55" s="580"/>
      <c r="K55" s="579"/>
      <c r="L55" s="580"/>
      <c r="M55" s="580"/>
      <c r="N55" s="68" t="s">
        <v>394</v>
      </c>
      <c r="O55" s="68"/>
      <c r="P55" s="68"/>
      <c r="Q55" s="68"/>
      <c r="R55" s="574"/>
      <c r="S55" s="574"/>
      <c r="T55" s="574"/>
      <c r="U55" s="574"/>
      <c r="V55" s="574"/>
      <c r="W55" s="591"/>
    </row>
    <row r="56" spans="1:23" ht="12.75">
      <c r="A56" s="583">
        <v>18</v>
      </c>
      <c r="B56" s="491" t="s">
        <v>1663</v>
      </c>
      <c r="C56" s="586" t="s">
        <v>1716</v>
      </c>
      <c r="D56" s="592" t="s">
        <v>1717</v>
      </c>
      <c r="E56" s="580">
        <v>300</v>
      </c>
      <c r="F56" s="491" t="s">
        <v>1718</v>
      </c>
      <c r="G56" s="490" t="s">
        <v>1719</v>
      </c>
      <c r="H56" s="491">
        <v>850</v>
      </c>
      <c r="I56" s="580">
        <v>3</v>
      </c>
      <c r="J56" s="580">
        <v>0.6</v>
      </c>
      <c r="K56" s="584">
        <f>J56*I56*0.6*9.81*1.2</f>
        <v>12.713759999999999</v>
      </c>
      <c r="L56" s="580">
        <v>40</v>
      </c>
      <c r="M56" s="580">
        <f>L56*120</f>
        <v>4800</v>
      </c>
      <c r="N56" s="68" t="s">
        <v>7</v>
      </c>
      <c r="O56" s="68"/>
      <c r="P56" s="68"/>
      <c r="Q56" s="68"/>
      <c r="R56" s="580">
        <f t="shared" si="0"/>
        <v>39500</v>
      </c>
      <c r="S56" s="580">
        <f>6000+I56*1.22*100</f>
        <v>6366</v>
      </c>
      <c r="T56" s="580">
        <f>L56*100+M56*0.6</f>
        <v>6880</v>
      </c>
      <c r="U56" s="580">
        <v>1500</v>
      </c>
      <c r="V56" s="580">
        <f>SUM(R56:U56)</f>
        <v>54246</v>
      </c>
      <c r="W56" s="582" t="s">
        <v>177</v>
      </c>
    </row>
    <row r="57" spans="1:23" ht="12.75">
      <c r="A57" s="583"/>
      <c r="B57" s="574"/>
      <c r="C57" s="574"/>
      <c r="D57" s="574"/>
      <c r="E57" s="580"/>
      <c r="F57" s="574"/>
      <c r="G57" s="574"/>
      <c r="H57" s="491"/>
      <c r="I57" s="580"/>
      <c r="J57" s="580"/>
      <c r="K57" s="579"/>
      <c r="L57" s="580"/>
      <c r="M57" s="580"/>
      <c r="N57" s="68" t="s">
        <v>8</v>
      </c>
      <c r="O57" s="68">
        <v>100</v>
      </c>
      <c r="P57" s="68">
        <v>1</v>
      </c>
      <c r="Q57" s="68">
        <v>2</v>
      </c>
      <c r="R57" s="574"/>
      <c r="S57" s="574"/>
      <c r="T57" s="574"/>
      <c r="U57" s="574"/>
      <c r="V57" s="574"/>
      <c r="W57" s="591"/>
    </row>
    <row r="58" spans="1:23" ht="12.75">
      <c r="A58" s="583"/>
      <c r="B58" s="574"/>
      <c r="C58" s="574"/>
      <c r="D58" s="574"/>
      <c r="E58" s="580"/>
      <c r="F58" s="574"/>
      <c r="G58" s="574"/>
      <c r="H58" s="491"/>
      <c r="I58" s="580"/>
      <c r="J58" s="580"/>
      <c r="K58" s="579"/>
      <c r="L58" s="580"/>
      <c r="M58" s="580"/>
      <c r="N58" s="68" t="s">
        <v>394</v>
      </c>
      <c r="O58" s="68"/>
      <c r="P58" s="68"/>
      <c r="Q58" s="68"/>
      <c r="R58" s="574"/>
      <c r="S58" s="574"/>
      <c r="T58" s="574"/>
      <c r="U58" s="574"/>
      <c r="V58" s="574"/>
      <c r="W58" s="591"/>
    </row>
    <row r="59" spans="1:23" ht="12.75">
      <c r="A59" s="583">
        <v>19</v>
      </c>
      <c r="B59" s="491" t="s">
        <v>1663</v>
      </c>
      <c r="C59" s="586" t="s">
        <v>1716</v>
      </c>
      <c r="D59" s="592" t="s">
        <v>1720</v>
      </c>
      <c r="E59" s="580">
        <v>70</v>
      </c>
      <c r="F59" s="491" t="s">
        <v>1721</v>
      </c>
      <c r="G59" s="490" t="s">
        <v>1722</v>
      </c>
      <c r="H59" s="491">
        <v>892</v>
      </c>
      <c r="I59" s="580">
        <v>10</v>
      </c>
      <c r="J59" s="580">
        <v>0.1</v>
      </c>
      <c r="K59" s="584">
        <f>J59*I59*0.6*9.81*1.2</f>
        <v>7.0632</v>
      </c>
      <c r="L59" s="580"/>
      <c r="M59" s="580">
        <f>L59*120</f>
        <v>0</v>
      </c>
      <c r="N59" s="68" t="s">
        <v>7</v>
      </c>
      <c r="O59" s="68"/>
      <c r="P59" s="68"/>
      <c r="Q59" s="68"/>
      <c r="R59" s="580"/>
      <c r="S59" s="580"/>
      <c r="T59" s="580">
        <f>L59*100+M59*0.6</f>
        <v>0</v>
      </c>
      <c r="U59" s="580"/>
      <c r="V59" s="580">
        <f>SUM(R59:U59)</f>
        <v>0</v>
      </c>
      <c r="W59" s="582" t="s">
        <v>1189</v>
      </c>
    </row>
    <row r="60" spans="1:23" ht="12.75">
      <c r="A60" s="583"/>
      <c r="B60" s="574"/>
      <c r="C60" s="574"/>
      <c r="D60" s="574"/>
      <c r="E60" s="580"/>
      <c r="F60" s="574"/>
      <c r="G60" s="574"/>
      <c r="H60" s="491"/>
      <c r="I60" s="580"/>
      <c r="J60" s="580"/>
      <c r="K60" s="579"/>
      <c r="L60" s="580"/>
      <c r="M60" s="580"/>
      <c r="N60" s="68" t="s">
        <v>8</v>
      </c>
      <c r="O60" s="68"/>
      <c r="P60" s="68"/>
      <c r="Q60" s="68"/>
      <c r="R60" s="574"/>
      <c r="S60" s="574"/>
      <c r="T60" s="574"/>
      <c r="U60" s="574"/>
      <c r="V60" s="574"/>
      <c r="W60" s="591"/>
    </row>
    <row r="61" spans="1:23" ht="12.75">
      <c r="A61" s="583"/>
      <c r="B61" s="574"/>
      <c r="C61" s="574"/>
      <c r="D61" s="574"/>
      <c r="E61" s="580"/>
      <c r="F61" s="574"/>
      <c r="G61" s="574"/>
      <c r="H61" s="491"/>
      <c r="I61" s="580"/>
      <c r="J61" s="580"/>
      <c r="K61" s="579"/>
      <c r="L61" s="580"/>
      <c r="M61" s="580"/>
      <c r="N61" s="68" t="s">
        <v>394</v>
      </c>
      <c r="O61" s="68"/>
      <c r="P61" s="68"/>
      <c r="Q61" s="68"/>
      <c r="R61" s="574"/>
      <c r="S61" s="574"/>
      <c r="T61" s="574"/>
      <c r="U61" s="574"/>
      <c r="V61" s="574"/>
      <c r="W61" s="591"/>
    </row>
    <row r="62" spans="1:23" ht="12.75">
      <c r="A62" s="583">
        <v>20</v>
      </c>
      <c r="B62" s="491" t="s">
        <v>1663</v>
      </c>
      <c r="C62" s="586" t="s">
        <v>1723</v>
      </c>
      <c r="D62" s="497" t="s">
        <v>1724</v>
      </c>
      <c r="E62" s="491">
        <v>100</v>
      </c>
      <c r="F62" s="491" t="s">
        <v>1725</v>
      </c>
      <c r="G62" s="490" t="s">
        <v>1726</v>
      </c>
      <c r="H62" s="491">
        <v>601</v>
      </c>
      <c r="I62" s="580">
        <v>4</v>
      </c>
      <c r="J62" s="580">
        <v>0.25</v>
      </c>
      <c r="K62" s="584">
        <f>J62*I62*0.6*9.81*1.2</f>
        <v>7.0632</v>
      </c>
      <c r="L62" s="580">
        <v>30</v>
      </c>
      <c r="M62" s="580">
        <f>L62*120</f>
        <v>3600</v>
      </c>
      <c r="N62" s="68" t="s">
        <v>7</v>
      </c>
      <c r="O62" s="68"/>
      <c r="P62" s="68"/>
      <c r="Q62" s="68"/>
      <c r="R62" s="580">
        <f>(O62*P62*Q62*100)+(O64*P64*Q64*80)+(Q63*P63*O63*80*2)+7500</f>
        <v>21900</v>
      </c>
      <c r="S62" s="580">
        <f>6000+I62*1.22*100</f>
        <v>6488</v>
      </c>
      <c r="T62" s="580">
        <f>L62*100+M62*0.6</f>
        <v>5160</v>
      </c>
      <c r="U62" s="580">
        <v>1500</v>
      </c>
      <c r="V62" s="580">
        <f>SUM(R62:U62)</f>
        <v>35048</v>
      </c>
      <c r="W62" s="582" t="s">
        <v>1752</v>
      </c>
    </row>
    <row r="63" spans="1:23" ht="12.75">
      <c r="A63" s="583"/>
      <c r="B63" s="574"/>
      <c r="C63" s="574"/>
      <c r="D63" s="593"/>
      <c r="E63" s="491"/>
      <c r="F63" s="574"/>
      <c r="G63" s="574"/>
      <c r="H63" s="491"/>
      <c r="I63" s="580"/>
      <c r="J63" s="580"/>
      <c r="K63" s="579"/>
      <c r="L63" s="580"/>
      <c r="M63" s="580"/>
      <c r="N63" s="68" t="s">
        <v>8</v>
      </c>
      <c r="O63" s="68">
        <v>100</v>
      </c>
      <c r="P63" s="68">
        <v>0.6</v>
      </c>
      <c r="Q63" s="68">
        <v>1.5</v>
      </c>
      <c r="R63" s="574"/>
      <c r="S63" s="574"/>
      <c r="T63" s="574"/>
      <c r="U63" s="574"/>
      <c r="V63" s="574"/>
      <c r="W63" s="591"/>
    </row>
    <row r="64" spans="1:23" ht="12.75">
      <c r="A64" s="583"/>
      <c r="B64" s="574"/>
      <c r="C64" s="574"/>
      <c r="D64" s="593"/>
      <c r="E64" s="491"/>
      <c r="F64" s="574"/>
      <c r="G64" s="574"/>
      <c r="H64" s="491"/>
      <c r="I64" s="580"/>
      <c r="J64" s="580"/>
      <c r="K64" s="579"/>
      <c r="L64" s="580"/>
      <c r="M64" s="580"/>
      <c r="N64" s="68" t="s">
        <v>394</v>
      </c>
      <c r="O64" s="68"/>
      <c r="P64" s="68"/>
      <c r="Q64" s="68"/>
      <c r="R64" s="574"/>
      <c r="S64" s="574"/>
      <c r="T64" s="574"/>
      <c r="U64" s="574"/>
      <c r="V64" s="574"/>
      <c r="W64" s="591"/>
    </row>
    <row r="65" spans="1:23" ht="12.75">
      <c r="A65" s="583">
        <v>21</v>
      </c>
      <c r="B65" s="491" t="s">
        <v>1663</v>
      </c>
      <c r="C65" s="586" t="s">
        <v>1727</v>
      </c>
      <c r="D65" s="490" t="s">
        <v>1728</v>
      </c>
      <c r="E65" s="491">
        <v>80</v>
      </c>
      <c r="F65" s="491" t="s">
        <v>1729</v>
      </c>
      <c r="G65" s="490" t="s">
        <v>1730</v>
      </c>
      <c r="H65" s="491">
        <v>600</v>
      </c>
      <c r="I65" s="580">
        <v>5</v>
      </c>
      <c r="J65" s="580">
        <v>0.2</v>
      </c>
      <c r="K65" s="584">
        <f>J65*I65*0.6*9.81*1.2</f>
        <v>7.0632</v>
      </c>
      <c r="L65" s="580">
        <v>30</v>
      </c>
      <c r="M65" s="580">
        <f>L65*120</f>
        <v>3600</v>
      </c>
      <c r="N65" s="68" t="s">
        <v>7</v>
      </c>
      <c r="O65" s="68"/>
      <c r="P65" s="68"/>
      <c r="Q65" s="68"/>
      <c r="R65" s="580">
        <f>(O65*P65*Q65*100)+(O67*P67*Q67*80)+(Q66*P66*O66*80*2)+0</f>
        <v>5760</v>
      </c>
      <c r="S65" s="580">
        <f>6000+I65*1.22*100</f>
        <v>6610</v>
      </c>
      <c r="T65" s="580">
        <f>L65*100+M65*0.6</f>
        <v>5160</v>
      </c>
      <c r="U65" s="580">
        <v>1500</v>
      </c>
      <c r="V65" s="580">
        <f>SUM(R65:U65)</f>
        <v>19030</v>
      </c>
      <c r="W65" s="582" t="s">
        <v>1731</v>
      </c>
    </row>
    <row r="66" spans="1:23" ht="12.75">
      <c r="A66" s="583"/>
      <c r="B66" s="574"/>
      <c r="C66" s="574"/>
      <c r="D66" s="574"/>
      <c r="E66" s="491"/>
      <c r="F66" s="574"/>
      <c r="G66" s="574"/>
      <c r="H66" s="491"/>
      <c r="I66" s="580"/>
      <c r="J66" s="580"/>
      <c r="K66" s="579"/>
      <c r="L66" s="580"/>
      <c r="M66" s="580"/>
      <c r="N66" s="68" t="s">
        <v>8</v>
      </c>
      <c r="O66" s="68">
        <v>50</v>
      </c>
      <c r="P66" s="68">
        <v>0.6</v>
      </c>
      <c r="Q66" s="68">
        <v>1.2</v>
      </c>
      <c r="R66" s="574"/>
      <c r="S66" s="574"/>
      <c r="T66" s="574"/>
      <c r="U66" s="574"/>
      <c r="V66" s="574"/>
      <c r="W66" s="591"/>
    </row>
    <row r="67" spans="1:23" ht="12.75">
      <c r="A67" s="583"/>
      <c r="B67" s="574"/>
      <c r="C67" s="574"/>
      <c r="D67" s="574"/>
      <c r="E67" s="491"/>
      <c r="F67" s="574"/>
      <c r="G67" s="574"/>
      <c r="H67" s="491"/>
      <c r="I67" s="580"/>
      <c r="J67" s="580"/>
      <c r="K67" s="579"/>
      <c r="L67" s="580"/>
      <c r="M67" s="580"/>
      <c r="N67" s="68" t="s">
        <v>394</v>
      </c>
      <c r="O67" s="68"/>
      <c r="P67" s="68"/>
      <c r="Q67" s="68"/>
      <c r="R67" s="574"/>
      <c r="S67" s="574"/>
      <c r="T67" s="574"/>
      <c r="U67" s="574"/>
      <c r="V67" s="574"/>
      <c r="W67" s="591"/>
    </row>
    <row r="68" spans="1:23" ht="12.75">
      <c r="A68" s="583">
        <v>22</v>
      </c>
      <c r="B68" s="491" t="s">
        <v>1663</v>
      </c>
      <c r="C68" s="586" t="s">
        <v>1732</v>
      </c>
      <c r="D68" s="497" t="s">
        <v>1733</v>
      </c>
      <c r="E68" s="491">
        <v>80</v>
      </c>
      <c r="F68" s="491" t="s">
        <v>1734</v>
      </c>
      <c r="G68" s="490" t="s">
        <v>1735</v>
      </c>
      <c r="H68" s="491">
        <v>829</v>
      </c>
      <c r="I68" s="580">
        <v>4.5</v>
      </c>
      <c r="J68" s="580">
        <v>0.4</v>
      </c>
      <c r="K68" s="584">
        <f>J68*I68*0.6*9.81*1.2</f>
        <v>12.71376</v>
      </c>
      <c r="L68" s="580">
        <v>40</v>
      </c>
      <c r="M68" s="580">
        <f>L68*120</f>
        <v>4800</v>
      </c>
      <c r="N68" s="68" t="s">
        <v>7</v>
      </c>
      <c r="O68" s="68"/>
      <c r="P68" s="68"/>
      <c r="Q68" s="68"/>
      <c r="R68" s="580">
        <f>(O68*P68*Q68*100)+(O70*P70*Q70*80)+(Q69*P69*O69*80*2)+7500</f>
        <v>39500</v>
      </c>
      <c r="S68" s="580">
        <f>6000+I68*1.22*100</f>
        <v>6549</v>
      </c>
      <c r="T68" s="580">
        <f>L68*100+M68*0.6</f>
        <v>6880</v>
      </c>
      <c r="U68" s="580">
        <v>1500</v>
      </c>
      <c r="V68" s="580">
        <f>SUM(R68:U68)</f>
        <v>54429</v>
      </c>
      <c r="W68" s="582" t="s">
        <v>1752</v>
      </c>
    </row>
    <row r="69" spans="1:23" ht="12.75">
      <c r="A69" s="583"/>
      <c r="B69" s="574"/>
      <c r="C69" s="574"/>
      <c r="D69" s="574"/>
      <c r="E69" s="491"/>
      <c r="F69" s="574"/>
      <c r="G69" s="574"/>
      <c r="H69" s="491"/>
      <c r="I69" s="580"/>
      <c r="J69" s="580"/>
      <c r="K69" s="579"/>
      <c r="L69" s="580"/>
      <c r="M69" s="580"/>
      <c r="N69" s="68" t="s">
        <v>8</v>
      </c>
      <c r="O69" s="68">
        <v>100</v>
      </c>
      <c r="P69" s="68">
        <v>1</v>
      </c>
      <c r="Q69" s="68">
        <v>2</v>
      </c>
      <c r="R69" s="574"/>
      <c r="S69" s="574"/>
      <c r="T69" s="574"/>
      <c r="U69" s="574"/>
      <c r="V69" s="574"/>
      <c r="W69" s="591"/>
    </row>
    <row r="70" spans="1:23" ht="12.75">
      <c r="A70" s="583"/>
      <c r="B70" s="574"/>
      <c r="C70" s="574"/>
      <c r="D70" s="574"/>
      <c r="E70" s="491"/>
      <c r="F70" s="574"/>
      <c r="G70" s="574"/>
      <c r="H70" s="491"/>
      <c r="I70" s="580"/>
      <c r="J70" s="580"/>
      <c r="K70" s="579"/>
      <c r="L70" s="580"/>
      <c r="M70" s="580"/>
      <c r="N70" s="68" t="s">
        <v>394</v>
      </c>
      <c r="O70" s="68"/>
      <c r="P70" s="68"/>
      <c r="Q70" s="68"/>
      <c r="R70" s="574"/>
      <c r="S70" s="574"/>
      <c r="T70" s="574"/>
      <c r="U70" s="574"/>
      <c r="V70" s="574"/>
      <c r="W70" s="591"/>
    </row>
    <row r="71" spans="1:23" ht="12.75">
      <c r="A71" s="583">
        <v>24</v>
      </c>
      <c r="B71" s="491" t="s">
        <v>1663</v>
      </c>
      <c r="C71" s="586" t="s">
        <v>1736</v>
      </c>
      <c r="D71" s="497" t="s">
        <v>1737</v>
      </c>
      <c r="E71" s="490">
        <v>300</v>
      </c>
      <c r="F71" s="491" t="s">
        <v>1738</v>
      </c>
      <c r="G71" s="490" t="s">
        <v>1739</v>
      </c>
      <c r="H71" s="491">
        <v>839</v>
      </c>
      <c r="I71" s="580">
        <v>4</v>
      </c>
      <c r="J71" s="580">
        <v>0.4</v>
      </c>
      <c r="K71" s="584">
        <f>J71*I71*0.6*9.81*1.2</f>
        <v>11.30112</v>
      </c>
      <c r="L71" s="580"/>
      <c r="M71" s="580">
        <f>L71*120</f>
        <v>0</v>
      </c>
      <c r="N71" s="68" t="s">
        <v>7</v>
      </c>
      <c r="O71" s="68"/>
      <c r="P71" s="68"/>
      <c r="Q71" s="68"/>
      <c r="R71" s="580"/>
      <c r="S71" s="580"/>
      <c r="T71" s="580"/>
      <c r="U71" s="580"/>
      <c r="V71" s="580"/>
      <c r="W71" s="582" t="s">
        <v>1189</v>
      </c>
    </row>
    <row r="72" spans="1:23" ht="12.75">
      <c r="A72" s="583"/>
      <c r="B72" s="574"/>
      <c r="C72" s="574"/>
      <c r="D72" s="574"/>
      <c r="E72" s="490"/>
      <c r="F72" s="574"/>
      <c r="G72" s="574"/>
      <c r="H72" s="491"/>
      <c r="I72" s="580"/>
      <c r="J72" s="580"/>
      <c r="K72" s="579"/>
      <c r="L72" s="580"/>
      <c r="M72" s="580"/>
      <c r="N72" s="68" t="s">
        <v>8</v>
      </c>
      <c r="O72" s="68"/>
      <c r="P72" s="68"/>
      <c r="Q72" s="68"/>
      <c r="R72" s="574"/>
      <c r="S72" s="574"/>
      <c r="T72" s="574"/>
      <c r="U72" s="574"/>
      <c r="V72" s="574"/>
      <c r="W72" s="591"/>
    </row>
    <row r="73" spans="1:23" ht="12.75">
      <c r="A73" s="594"/>
      <c r="B73" s="595"/>
      <c r="C73" s="595"/>
      <c r="D73" s="595"/>
      <c r="E73" s="285"/>
      <c r="F73" s="595"/>
      <c r="G73" s="595"/>
      <c r="H73" s="326"/>
      <c r="I73" s="597"/>
      <c r="J73" s="597"/>
      <c r="K73" s="599"/>
      <c r="L73" s="597"/>
      <c r="M73" s="597"/>
      <c r="N73" s="71" t="s">
        <v>394</v>
      </c>
      <c r="O73" s="71"/>
      <c r="P73" s="71"/>
      <c r="Q73" s="71"/>
      <c r="R73" s="574"/>
      <c r="S73" s="574"/>
      <c r="T73" s="574"/>
      <c r="U73" s="595"/>
      <c r="V73" s="595"/>
      <c r="W73" s="596"/>
    </row>
    <row r="74" spans="1:23" ht="32.25" customHeight="1">
      <c r="A74" s="598" t="s">
        <v>373</v>
      </c>
      <c r="B74" s="598"/>
      <c r="C74" s="598"/>
      <c r="D74" s="32"/>
      <c r="E74" s="32">
        <f>SUM(E5:E71)</f>
        <v>4667</v>
      </c>
      <c r="F74" s="32"/>
      <c r="G74" s="32"/>
      <c r="H74" s="32"/>
      <c r="I74" s="32"/>
      <c r="J74" s="32"/>
      <c r="K74" s="192">
        <f>SUM(K5:K71)</f>
        <v>318.1971599999999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>
        <f>SUM(V5:V73)</f>
        <v>741242</v>
      </c>
      <c r="W74" s="193"/>
    </row>
  </sheetData>
  <mergeCells count="451">
    <mergeCell ref="A74:C74"/>
    <mergeCell ref="T71:T73"/>
    <mergeCell ref="U71:U73"/>
    <mergeCell ref="V71:V73"/>
    <mergeCell ref="H71:H73"/>
    <mergeCell ref="I71:I73"/>
    <mergeCell ref="J71:J73"/>
    <mergeCell ref="K71:K73"/>
    <mergeCell ref="W71:W73"/>
    <mergeCell ref="L71:L73"/>
    <mergeCell ref="M71:M73"/>
    <mergeCell ref="R71:R73"/>
    <mergeCell ref="S71:S73"/>
    <mergeCell ref="U68:U70"/>
    <mergeCell ref="V68:V70"/>
    <mergeCell ref="W68:W70"/>
    <mergeCell ref="A71:A73"/>
    <mergeCell ref="B71:B73"/>
    <mergeCell ref="C71:C73"/>
    <mergeCell ref="D71:D73"/>
    <mergeCell ref="E71:E73"/>
    <mergeCell ref="F71:F73"/>
    <mergeCell ref="G71:G73"/>
    <mergeCell ref="M68:M70"/>
    <mergeCell ref="R68:R70"/>
    <mergeCell ref="S68:S70"/>
    <mergeCell ref="T68:T70"/>
    <mergeCell ref="I68:I70"/>
    <mergeCell ref="J68:J70"/>
    <mergeCell ref="K68:K70"/>
    <mergeCell ref="L68:L70"/>
    <mergeCell ref="E68:E70"/>
    <mergeCell ref="F68:F70"/>
    <mergeCell ref="G68:G70"/>
    <mergeCell ref="H68:H70"/>
    <mergeCell ref="A68:A70"/>
    <mergeCell ref="B68:B70"/>
    <mergeCell ref="C68:C70"/>
    <mergeCell ref="D68:D70"/>
    <mergeCell ref="T65:T67"/>
    <mergeCell ref="U65:U67"/>
    <mergeCell ref="V65:V67"/>
    <mergeCell ref="W65:W67"/>
    <mergeCell ref="L65:L67"/>
    <mergeCell ref="M65:M67"/>
    <mergeCell ref="R65:R67"/>
    <mergeCell ref="S65:S67"/>
    <mergeCell ref="H65:H67"/>
    <mergeCell ref="I65:I67"/>
    <mergeCell ref="J65:J67"/>
    <mergeCell ref="K65:K67"/>
    <mergeCell ref="U62:U64"/>
    <mergeCell ref="V62:V64"/>
    <mergeCell ref="W62:W64"/>
    <mergeCell ref="A65:A67"/>
    <mergeCell ref="B65:B67"/>
    <mergeCell ref="C65:C67"/>
    <mergeCell ref="D65:D67"/>
    <mergeCell ref="E65:E67"/>
    <mergeCell ref="F65:F67"/>
    <mergeCell ref="G65:G67"/>
    <mergeCell ref="M62:M64"/>
    <mergeCell ref="R62:R64"/>
    <mergeCell ref="S62:S64"/>
    <mergeCell ref="T62:T64"/>
    <mergeCell ref="I62:I64"/>
    <mergeCell ref="J62:J64"/>
    <mergeCell ref="K62:K64"/>
    <mergeCell ref="L62:L64"/>
    <mergeCell ref="E62:E64"/>
    <mergeCell ref="F62:F64"/>
    <mergeCell ref="G62:G64"/>
    <mergeCell ref="H62:H64"/>
    <mergeCell ref="A62:A64"/>
    <mergeCell ref="B62:B64"/>
    <mergeCell ref="C62:C64"/>
    <mergeCell ref="D62:D64"/>
    <mergeCell ref="T59:T61"/>
    <mergeCell ref="U59:U61"/>
    <mergeCell ref="V59:V61"/>
    <mergeCell ref="W59:W61"/>
    <mergeCell ref="L59:L61"/>
    <mergeCell ref="M59:M61"/>
    <mergeCell ref="R59:R61"/>
    <mergeCell ref="S59:S61"/>
    <mergeCell ref="H59:H61"/>
    <mergeCell ref="I59:I61"/>
    <mergeCell ref="J59:J61"/>
    <mergeCell ref="K59:K61"/>
    <mergeCell ref="U56:U58"/>
    <mergeCell ref="V56:V58"/>
    <mergeCell ref="W56:W58"/>
    <mergeCell ref="A59:A61"/>
    <mergeCell ref="B59:B61"/>
    <mergeCell ref="C59:C61"/>
    <mergeCell ref="D59:D61"/>
    <mergeCell ref="E59:E61"/>
    <mergeCell ref="F59:F61"/>
    <mergeCell ref="G59:G61"/>
    <mergeCell ref="M56:M58"/>
    <mergeCell ref="R56:R58"/>
    <mergeCell ref="S56:S58"/>
    <mergeCell ref="T56:T58"/>
    <mergeCell ref="I56:I58"/>
    <mergeCell ref="J56:J58"/>
    <mergeCell ref="K56:K58"/>
    <mergeCell ref="L56:L58"/>
    <mergeCell ref="E56:E58"/>
    <mergeCell ref="F56:F58"/>
    <mergeCell ref="G56:G58"/>
    <mergeCell ref="H56:H58"/>
    <mergeCell ref="A56:A58"/>
    <mergeCell ref="B56:B58"/>
    <mergeCell ref="C56:C58"/>
    <mergeCell ref="D56:D58"/>
    <mergeCell ref="T53:T55"/>
    <mergeCell ref="U53:U55"/>
    <mergeCell ref="V53:V55"/>
    <mergeCell ref="W53:W55"/>
    <mergeCell ref="L53:L55"/>
    <mergeCell ref="M53:M55"/>
    <mergeCell ref="R53:R55"/>
    <mergeCell ref="S53:S55"/>
    <mergeCell ref="H53:H55"/>
    <mergeCell ref="I53:I55"/>
    <mergeCell ref="J53:J55"/>
    <mergeCell ref="K53:K55"/>
    <mergeCell ref="U50:U52"/>
    <mergeCell ref="V50:V52"/>
    <mergeCell ref="W50:W52"/>
    <mergeCell ref="A53:A55"/>
    <mergeCell ref="B53:B55"/>
    <mergeCell ref="C53:C55"/>
    <mergeCell ref="D53:D55"/>
    <mergeCell ref="E53:E55"/>
    <mergeCell ref="F53:F55"/>
    <mergeCell ref="G53:G55"/>
    <mergeCell ref="M50:M52"/>
    <mergeCell ref="R50:R52"/>
    <mergeCell ref="S50:S52"/>
    <mergeCell ref="T50:T52"/>
    <mergeCell ref="I50:I52"/>
    <mergeCell ref="J50:J52"/>
    <mergeCell ref="K50:K52"/>
    <mergeCell ref="L50:L52"/>
    <mergeCell ref="E50:E52"/>
    <mergeCell ref="F50:F52"/>
    <mergeCell ref="G50:G52"/>
    <mergeCell ref="H50:H52"/>
    <mergeCell ref="A50:A52"/>
    <mergeCell ref="B50:B52"/>
    <mergeCell ref="C50:C52"/>
    <mergeCell ref="D50:D52"/>
    <mergeCell ref="T47:T49"/>
    <mergeCell ref="U47:U49"/>
    <mergeCell ref="V47:V49"/>
    <mergeCell ref="W47:W49"/>
    <mergeCell ref="L47:L49"/>
    <mergeCell ref="M47:M49"/>
    <mergeCell ref="R47:R49"/>
    <mergeCell ref="S47:S49"/>
    <mergeCell ref="H47:H49"/>
    <mergeCell ref="I47:I49"/>
    <mergeCell ref="J47:J49"/>
    <mergeCell ref="K47:K49"/>
    <mergeCell ref="U44:U46"/>
    <mergeCell ref="V44:V46"/>
    <mergeCell ref="W44:W46"/>
    <mergeCell ref="A47:A49"/>
    <mergeCell ref="B47:B49"/>
    <mergeCell ref="C47:C49"/>
    <mergeCell ref="D47:D49"/>
    <mergeCell ref="E47:E49"/>
    <mergeCell ref="F47:F49"/>
    <mergeCell ref="G47:G49"/>
    <mergeCell ref="M44:M46"/>
    <mergeCell ref="R44:R46"/>
    <mergeCell ref="S44:S46"/>
    <mergeCell ref="T44:T46"/>
    <mergeCell ref="I44:I46"/>
    <mergeCell ref="J44:J46"/>
    <mergeCell ref="K44:K46"/>
    <mergeCell ref="L44:L46"/>
    <mergeCell ref="E44:E46"/>
    <mergeCell ref="F44:F46"/>
    <mergeCell ref="G44:G46"/>
    <mergeCell ref="H44:H46"/>
    <mergeCell ref="A44:A46"/>
    <mergeCell ref="B44:B46"/>
    <mergeCell ref="C44:C46"/>
    <mergeCell ref="D44:D46"/>
    <mergeCell ref="T41:T43"/>
    <mergeCell ref="U41:U43"/>
    <mergeCell ref="V41:V43"/>
    <mergeCell ref="W41:W43"/>
    <mergeCell ref="L41:L43"/>
    <mergeCell ref="M41:M43"/>
    <mergeCell ref="R41:R43"/>
    <mergeCell ref="S41:S43"/>
    <mergeCell ref="H41:H43"/>
    <mergeCell ref="I41:I43"/>
    <mergeCell ref="J41:J43"/>
    <mergeCell ref="K41:K43"/>
    <mergeCell ref="U38:U40"/>
    <mergeCell ref="V38:V40"/>
    <mergeCell ref="W38:W40"/>
    <mergeCell ref="A41:A43"/>
    <mergeCell ref="B41:B43"/>
    <mergeCell ref="C41:C43"/>
    <mergeCell ref="D41:D43"/>
    <mergeCell ref="E41:E43"/>
    <mergeCell ref="F41:F43"/>
    <mergeCell ref="G41:G43"/>
    <mergeCell ref="M38:M40"/>
    <mergeCell ref="R38:R40"/>
    <mergeCell ref="S38:S40"/>
    <mergeCell ref="T38:T40"/>
    <mergeCell ref="I38:I40"/>
    <mergeCell ref="J38:J40"/>
    <mergeCell ref="K38:K40"/>
    <mergeCell ref="L38:L40"/>
    <mergeCell ref="E38:E40"/>
    <mergeCell ref="F38:F40"/>
    <mergeCell ref="G38:G40"/>
    <mergeCell ref="H38:H40"/>
    <mergeCell ref="A38:A40"/>
    <mergeCell ref="B38:B40"/>
    <mergeCell ref="C38:C40"/>
    <mergeCell ref="D38:D40"/>
    <mergeCell ref="T35:T37"/>
    <mergeCell ref="U35:U37"/>
    <mergeCell ref="V35:V37"/>
    <mergeCell ref="W35:W37"/>
    <mergeCell ref="L35:L37"/>
    <mergeCell ref="M35:M37"/>
    <mergeCell ref="R35:R37"/>
    <mergeCell ref="S35:S37"/>
    <mergeCell ref="H35:H37"/>
    <mergeCell ref="I35:I37"/>
    <mergeCell ref="J35:J37"/>
    <mergeCell ref="K35:K37"/>
    <mergeCell ref="U32:U34"/>
    <mergeCell ref="V32:V34"/>
    <mergeCell ref="W32:W34"/>
    <mergeCell ref="A35:A37"/>
    <mergeCell ref="B35:B37"/>
    <mergeCell ref="C35:C37"/>
    <mergeCell ref="D35:D37"/>
    <mergeCell ref="E35:E37"/>
    <mergeCell ref="F35:F37"/>
    <mergeCell ref="G35:G37"/>
    <mergeCell ref="M32:M34"/>
    <mergeCell ref="R32:R34"/>
    <mergeCell ref="S32:S34"/>
    <mergeCell ref="T32:T34"/>
    <mergeCell ref="I32:I34"/>
    <mergeCell ref="J32:J34"/>
    <mergeCell ref="K32:K34"/>
    <mergeCell ref="L32:L34"/>
    <mergeCell ref="E32:E34"/>
    <mergeCell ref="F32:F34"/>
    <mergeCell ref="G32:G34"/>
    <mergeCell ref="H32:H34"/>
    <mergeCell ref="A32:A34"/>
    <mergeCell ref="B32:B34"/>
    <mergeCell ref="C32:C34"/>
    <mergeCell ref="D32:D34"/>
    <mergeCell ref="T29:T31"/>
    <mergeCell ref="U29:U31"/>
    <mergeCell ref="V29:V31"/>
    <mergeCell ref="W29:W31"/>
    <mergeCell ref="L29:L31"/>
    <mergeCell ref="M29:M31"/>
    <mergeCell ref="R29:R31"/>
    <mergeCell ref="S29:S31"/>
    <mergeCell ref="H29:H31"/>
    <mergeCell ref="I29:I31"/>
    <mergeCell ref="J29:J31"/>
    <mergeCell ref="K29:K31"/>
    <mergeCell ref="U26:U28"/>
    <mergeCell ref="V26:V28"/>
    <mergeCell ref="W26:W28"/>
    <mergeCell ref="A29:A31"/>
    <mergeCell ref="B29:B31"/>
    <mergeCell ref="C29:C31"/>
    <mergeCell ref="D29:D31"/>
    <mergeCell ref="E29:E31"/>
    <mergeCell ref="F29:F31"/>
    <mergeCell ref="G29:G31"/>
    <mergeCell ref="M26:M28"/>
    <mergeCell ref="R26:R28"/>
    <mergeCell ref="S26:S28"/>
    <mergeCell ref="T26:T28"/>
    <mergeCell ref="I26:I28"/>
    <mergeCell ref="J26:J28"/>
    <mergeCell ref="K26:K28"/>
    <mergeCell ref="L26:L28"/>
    <mergeCell ref="E26:E28"/>
    <mergeCell ref="F26:F28"/>
    <mergeCell ref="G26:G28"/>
    <mergeCell ref="H26:H28"/>
    <mergeCell ref="A26:A28"/>
    <mergeCell ref="B26:B28"/>
    <mergeCell ref="C26:C28"/>
    <mergeCell ref="D26:D28"/>
    <mergeCell ref="T23:T25"/>
    <mergeCell ref="U23:U25"/>
    <mergeCell ref="V23:V25"/>
    <mergeCell ref="W23:W25"/>
    <mergeCell ref="L23:L25"/>
    <mergeCell ref="M23:M25"/>
    <mergeCell ref="R23:R25"/>
    <mergeCell ref="S23:S25"/>
    <mergeCell ref="H23:H25"/>
    <mergeCell ref="I23:I25"/>
    <mergeCell ref="J23:J25"/>
    <mergeCell ref="K23:K25"/>
    <mergeCell ref="U20:U22"/>
    <mergeCell ref="V20:V22"/>
    <mergeCell ref="W20:W22"/>
    <mergeCell ref="A23:A25"/>
    <mergeCell ref="B23:B25"/>
    <mergeCell ref="C23:C25"/>
    <mergeCell ref="D23:D25"/>
    <mergeCell ref="E23:E25"/>
    <mergeCell ref="F23:F25"/>
    <mergeCell ref="G23:G25"/>
    <mergeCell ref="M20:M22"/>
    <mergeCell ref="R20:R22"/>
    <mergeCell ref="S20:S22"/>
    <mergeCell ref="T20:T22"/>
    <mergeCell ref="I20:I22"/>
    <mergeCell ref="J20:J22"/>
    <mergeCell ref="K20:K22"/>
    <mergeCell ref="L20:L22"/>
    <mergeCell ref="E20:E22"/>
    <mergeCell ref="F20:F22"/>
    <mergeCell ref="G20:G22"/>
    <mergeCell ref="H20:H22"/>
    <mergeCell ref="A20:A22"/>
    <mergeCell ref="B20:B22"/>
    <mergeCell ref="C20:C22"/>
    <mergeCell ref="D20:D22"/>
    <mergeCell ref="U17:U19"/>
    <mergeCell ref="V17:V19"/>
    <mergeCell ref="W17:W19"/>
    <mergeCell ref="X17:X19"/>
    <mergeCell ref="M17:M19"/>
    <mergeCell ref="R17:R19"/>
    <mergeCell ref="S17:S19"/>
    <mergeCell ref="T17:T19"/>
    <mergeCell ref="I17:I19"/>
    <mergeCell ref="J17:J19"/>
    <mergeCell ref="K17:K19"/>
    <mergeCell ref="L17:L19"/>
    <mergeCell ref="E17:E19"/>
    <mergeCell ref="F17:F19"/>
    <mergeCell ref="G17:G19"/>
    <mergeCell ref="H17:H19"/>
    <mergeCell ref="A17:A19"/>
    <mergeCell ref="B17:B19"/>
    <mergeCell ref="C17:C19"/>
    <mergeCell ref="D17:D19"/>
    <mergeCell ref="T14:T16"/>
    <mergeCell ref="U14:U16"/>
    <mergeCell ref="V14:V16"/>
    <mergeCell ref="W14:W16"/>
    <mergeCell ref="L14:L16"/>
    <mergeCell ref="M14:M16"/>
    <mergeCell ref="R14:R16"/>
    <mergeCell ref="S14:S16"/>
    <mergeCell ref="H14:H16"/>
    <mergeCell ref="I14:I16"/>
    <mergeCell ref="J14:J16"/>
    <mergeCell ref="K14:K16"/>
    <mergeCell ref="U11:U13"/>
    <mergeCell ref="V11:V13"/>
    <mergeCell ref="W11:W13"/>
    <mergeCell ref="A14:A16"/>
    <mergeCell ref="B14:B16"/>
    <mergeCell ref="C14:C16"/>
    <mergeCell ref="D14:D16"/>
    <mergeCell ref="E14:E16"/>
    <mergeCell ref="F14:F16"/>
    <mergeCell ref="G14:G16"/>
    <mergeCell ref="M11:M13"/>
    <mergeCell ref="R11:R13"/>
    <mergeCell ref="S11:S13"/>
    <mergeCell ref="T11:T13"/>
    <mergeCell ref="I11:I13"/>
    <mergeCell ref="J11:J13"/>
    <mergeCell ref="K11:K13"/>
    <mergeCell ref="L11:L13"/>
    <mergeCell ref="E11:E13"/>
    <mergeCell ref="F11:F13"/>
    <mergeCell ref="G11:G13"/>
    <mergeCell ref="H11:H13"/>
    <mergeCell ref="A11:A13"/>
    <mergeCell ref="B11:B13"/>
    <mergeCell ref="C11:C13"/>
    <mergeCell ref="D11:D13"/>
    <mergeCell ref="T8:T10"/>
    <mergeCell ref="U8:U10"/>
    <mergeCell ref="V8:V10"/>
    <mergeCell ref="W8:W10"/>
    <mergeCell ref="L8:L10"/>
    <mergeCell ref="M8:M10"/>
    <mergeCell ref="R8:R10"/>
    <mergeCell ref="S8:S10"/>
    <mergeCell ref="H8:H10"/>
    <mergeCell ref="I8:I10"/>
    <mergeCell ref="J8:J10"/>
    <mergeCell ref="K8:K10"/>
    <mergeCell ref="U5:U7"/>
    <mergeCell ref="V5:V7"/>
    <mergeCell ref="W5:W7"/>
    <mergeCell ref="A8:A10"/>
    <mergeCell ref="B8:B10"/>
    <mergeCell ref="C8:C10"/>
    <mergeCell ref="D8:D10"/>
    <mergeCell ref="E8:E10"/>
    <mergeCell ref="F8:F10"/>
    <mergeCell ref="G8:G10"/>
    <mergeCell ref="M5:M7"/>
    <mergeCell ref="R5:R7"/>
    <mergeCell ref="S5:S7"/>
    <mergeCell ref="T5:T7"/>
    <mergeCell ref="I5:I7"/>
    <mergeCell ref="J5:J7"/>
    <mergeCell ref="K5:K7"/>
    <mergeCell ref="L5:L7"/>
    <mergeCell ref="R3:V3"/>
    <mergeCell ref="W3:W4"/>
    <mergeCell ref="A5:A7"/>
    <mergeCell ref="B5:B7"/>
    <mergeCell ref="C5:C7"/>
    <mergeCell ref="D5:D7"/>
    <mergeCell ref="E5:E7"/>
    <mergeCell ref="F5:F7"/>
    <mergeCell ref="G5:G7"/>
    <mergeCell ref="H5:H7"/>
    <mergeCell ref="A1:W1"/>
    <mergeCell ref="A2:W2"/>
    <mergeCell ref="A3:A4"/>
    <mergeCell ref="B3:B4"/>
    <mergeCell ref="C3:C4"/>
    <mergeCell ref="D3:D4"/>
    <mergeCell ref="E3:E4"/>
    <mergeCell ref="F3:H3"/>
    <mergeCell ref="I3:M3"/>
    <mergeCell ref="N3:Q3"/>
  </mergeCells>
  <printOptions/>
  <pageMargins left="0.75" right="0.75" top="1" bottom="1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X12"/>
  <sheetViews>
    <sheetView workbookViewId="0" topLeftCell="A1">
      <selection activeCell="D7" sqref="D7:D9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9.421875" style="14" customWidth="1"/>
    <col min="4" max="4" width="11.28125" style="14" customWidth="1"/>
    <col min="5" max="5" width="8.710937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13.28125" style="14" customWidth="1"/>
    <col min="11" max="11" width="10.57421875" style="126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14" customWidth="1"/>
    <col min="24" max="16384" width="9.140625" style="14" customWidth="1"/>
  </cols>
  <sheetData>
    <row r="1" spans="1:20" s="4" customFormat="1" ht="35.25" customHeight="1" thickBot="1">
      <c r="A1" s="3"/>
      <c r="B1" s="3"/>
      <c r="C1" s="364" t="s">
        <v>1327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80"/>
      <c r="R1" s="180"/>
      <c r="S1" s="180"/>
      <c r="T1" s="180"/>
    </row>
    <row r="2" spans="1:23" s="151" customFormat="1" ht="15.75" customHeight="1" thickBot="1">
      <c r="A2" s="462" t="s">
        <v>0</v>
      </c>
      <c r="B2" s="462" t="s">
        <v>1</v>
      </c>
      <c r="C2" s="464" t="s">
        <v>781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5"/>
      <c r="N2" s="361" t="s">
        <v>23</v>
      </c>
      <c r="O2" s="362"/>
      <c r="P2" s="362"/>
      <c r="Q2" s="363"/>
      <c r="R2" s="520" t="s">
        <v>293</v>
      </c>
      <c r="S2" s="520"/>
      <c r="T2" s="520"/>
      <c r="U2" s="461" t="s">
        <v>237</v>
      </c>
      <c r="V2" s="520" t="s">
        <v>154</v>
      </c>
      <c r="W2" s="466" t="s">
        <v>14</v>
      </c>
    </row>
    <row r="3" spans="1:23" s="151" customFormat="1" ht="54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83" t="s">
        <v>44</v>
      </c>
      <c r="L3" s="84" t="s">
        <v>21</v>
      </c>
      <c r="M3" s="84" t="s">
        <v>1250</v>
      </c>
      <c r="N3" s="91" t="s">
        <v>1251</v>
      </c>
      <c r="O3" s="91" t="s">
        <v>1252</v>
      </c>
      <c r="P3" s="91" t="s">
        <v>1253</v>
      </c>
      <c r="Q3" s="91" t="s">
        <v>1254</v>
      </c>
      <c r="R3" s="87" t="s">
        <v>292</v>
      </c>
      <c r="S3" s="88" t="s">
        <v>295</v>
      </c>
      <c r="T3" s="89" t="s">
        <v>294</v>
      </c>
      <c r="U3" s="461"/>
      <c r="V3" s="520"/>
      <c r="W3" s="467"/>
    </row>
    <row r="4" spans="1:23" s="12" customFormat="1" ht="18" customHeight="1">
      <c r="A4" s="356">
        <v>1</v>
      </c>
      <c r="B4" s="344" t="s">
        <v>782</v>
      </c>
      <c r="C4" s="344" t="s">
        <v>783</v>
      </c>
      <c r="D4" s="344"/>
      <c r="E4" s="344">
        <v>200</v>
      </c>
      <c r="F4" s="344" t="s">
        <v>785</v>
      </c>
      <c r="G4" s="344" t="s">
        <v>786</v>
      </c>
      <c r="H4" s="344">
        <v>1212</v>
      </c>
      <c r="I4" s="310">
        <v>4.5</v>
      </c>
      <c r="J4" s="310"/>
      <c r="K4" s="499">
        <v>10</v>
      </c>
      <c r="L4" s="314"/>
      <c r="M4" s="323"/>
      <c r="N4" s="10" t="s">
        <v>7</v>
      </c>
      <c r="O4" s="10"/>
      <c r="P4" s="10"/>
      <c r="Q4" s="10"/>
      <c r="R4" s="331"/>
      <c r="S4" s="332"/>
      <c r="T4" s="331"/>
      <c r="U4" s="331"/>
      <c r="V4" s="332"/>
      <c r="W4" s="353" t="s">
        <v>784</v>
      </c>
    </row>
    <row r="5" spans="1:23" s="12" customFormat="1" ht="18" customHeight="1">
      <c r="A5" s="311"/>
      <c r="B5" s="327"/>
      <c r="C5" s="327"/>
      <c r="D5" s="327"/>
      <c r="E5" s="327"/>
      <c r="F5" s="327"/>
      <c r="G5" s="327"/>
      <c r="H5" s="327"/>
      <c r="I5" s="310"/>
      <c r="J5" s="310"/>
      <c r="K5" s="499"/>
      <c r="L5" s="315"/>
      <c r="M5" s="324"/>
      <c r="N5" s="10" t="s">
        <v>394</v>
      </c>
      <c r="O5" s="10"/>
      <c r="P5" s="10"/>
      <c r="Q5" s="10"/>
      <c r="R5" s="331"/>
      <c r="S5" s="332"/>
      <c r="T5" s="331"/>
      <c r="U5" s="331"/>
      <c r="V5" s="331"/>
      <c r="W5" s="495"/>
    </row>
    <row r="6" spans="1:23" s="12" customFormat="1" ht="18" customHeight="1" thickBot="1">
      <c r="A6" s="333"/>
      <c r="B6" s="328"/>
      <c r="C6" s="328"/>
      <c r="D6" s="328"/>
      <c r="E6" s="328"/>
      <c r="F6" s="328"/>
      <c r="G6" s="328"/>
      <c r="H6" s="328"/>
      <c r="I6" s="311"/>
      <c r="J6" s="311"/>
      <c r="K6" s="500"/>
      <c r="L6" s="316"/>
      <c r="M6" s="325"/>
      <c r="N6" s="13" t="s">
        <v>8</v>
      </c>
      <c r="O6" s="10"/>
      <c r="P6" s="10"/>
      <c r="Q6" s="10"/>
      <c r="R6" s="331"/>
      <c r="S6" s="332"/>
      <c r="T6" s="331"/>
      <c r="U6" s="331"/>
      <c r="V6" s="331"/>
      <c r="W6" s="495"/>
    </row>
    <row r="7" spans="1:23" s="12" customFormat="1" ht="18" customHeight="1">
      <c r="A7" s="333">
        <v>2</v>
      </c>
      <c r="B7" s="344" t="s">
        <v>782</v>
      </c>
      <c r="C7" s="310" t="s">
        <v>783</v>
      </c>
      <c r="D7" s="326"/>
      <c r="E7" s="310">
        <v>270</v>
      </c>
      <c r="F7" s="326" t="s">
        <v>787</v>
      </c>
      <c r="G7" s="326" t="s">
        <v>788</v>
      </c>
      <c r="H7" s="326">
        <v>1198</v>
      </c>
      <c r="I7" s="309">
        <v>8</v>
      </c>
      <c r="J7" s="309"/>
      <c r="K7" s="499">
        <v>15</v>
      </c>
      <c r="L7" s="314"/>
      <c r="M7" s="323"/>
      <c r="N7" s="13"/>
      <c r="O7" s="13"/>
      <c r="P7" s="13"/>
      <c r="Q7" s="13"/>
      <c r="R7" s="331"/>
      <c r="S7" s="332"/>
      <c r="T7" s="331"/>
      <c r="U7" s="331"/>
      <c r="V7" s="332"/>
      <c r="W7" s="495"/>
    </row>
    <row r="8" spans="1:23" s="12" customFormat="1" ht="18" customHeight="1">
      <c r="A8" s="333"/>
      <c r="B8" s="327"/>
      <c r="C8" s="310"/>
      <c r="D8" s="327"/>
      <c r="E8" s="310"/>
      <c r="F8" s="327"/>
      <c r="G8" s="327"/>
      <c r="H8" s="327"/>
      <c r="I8" s="310"/>
      <c r="J8" s="310"/>
      <c r="K8" s="499"/>
      <c r="L8" s="315"/>
      <c r="M8" s="324"/>
      <c r="N8" s="10"/>
      <c r="O8" s="13"/>
      <c r="P8" s="13"/>
      <c r="Q8" s="13"/>
      <c r="R8" s="331"/>
      <c r="S8" s="332"/>
      <c r="T8" s="331"/>
      <c r="U8" s="331"/>
      <c r="V8" s="331"/>
      <c r="W8" s="495"/>
    </row>
    <row r="9" spans="1:23" s="12" customFormat="1" ht="18" customHeight="1" thickBot="1">
      <c r="A9" s="333"/>
      <c r="B9" s="328"/>
      <c r="C9" s="311"/>
      <c r="D9" s="328"/>
      <c r="E9" s="311"/>
      <c r="F9" s="328"/>
      <c r="G9" s="328"/>
      <c r="H9" s="328"/>
      <c r="I9" s="311"/>
      <c r="J9" s="311"/>
      <c r="K9" s="500"/>
      <c r="L9" s="316"/>
      <c r="M9" s="325"/>
      <c r="N9" s="13"/>
      <c r="O9" s="13"/>
      <c r="P9" s="13"/>
      <c r="Q9" s="13"/>
      <c r="R9" s="331"/>
      <c r="S9" s="332"/>
      <c r="T9" s="331"/>
      <c r="U9" s="331"/>
      <c r="V9" s="331"/>
      <c r="W9" s="519"/>
    </row>
    <row r="10" spans="1:24" s="7" customFormat="1" ht="18" customHeight="1">
      <c r="A10" s="377" t="s">
        <v>372</v>
      </c>
      <c r="B10" s="378"/>
      <c r="C10" s="378"/>
      <c r="D10" s="379"/>
      <c r="E10" s="335">
        <f>E7+E4</f>
        <v>470</v>
      </c>
      <c r="F10" s="338"/>
      <c r="G10" s="338"/>
      <c r="H10" s="335"/>
      <c r="I10" s="335"/>
      <c r="J10" s="335"/>
      <c r="K10" s="337">
        <f>K7+K4</f>
        <v>25</v>
      </c>
      <c r="L10" s="336"/>
      <c r="M10" s="335"/>
      <c r="N10" s="164"/>
      <c r="O10" s="17"/>
      <c r="P10" s="17"/>
      <c r="Q10" s="17"/>
      <c r="R10" s="335"/>
      <c r="S10" s="336"/>
      <c r="T10" s="335"/>
      <c r="U10" s="335"/>
      <c r="V10" s="336"/>
      <c r="W10" s="341"/>
      <c r="X10" s="18"/>
    </row>
    <row r="11" spans="1:24" s="7" customFormat="1" ht="18" customHeight="1">
      <c r="A11" s="380"/>
      <c r="B11" s="381"/>
      <c r="C11" s="381"/>
      <c r="D11" s="382"/>
      <c r="E11" s="335"/>
      <c r="F11" s="338"/>
      <c r="G11" s="338"/>
      <c r="H11" s="335"/>
      <c r="I11" s="335"/>
      <c r="J11" s="335"/>
      <c r="K11" s="337"/>
      <c r="L11" s="336"/>
      <c r="M11" s="335"/>
      <c r="N11" s="165"/>
      <c r="O11" s="17"/>
      <c r="P11" s="17"/>
      <c r="Q11" s="17"/>
      <c r="R11" s="335"/>
      <c r="S11" s="336"/>
      <c r="T11" s="335"/>
      <c r="U11" s="335"/>
      <c r="V11" s="335"/>
      <c r="W11" s="341"/>
      <c r="X11" s="18"/>
    </row>
    <row r="12" spans="1:24" s="7" customFormat="1" ht="18" customHeight="1">
      <c r="A12" s="383"/>
      <c r="B12" s="384"/>
      <c r="C12" s="384"/>
      <c r="D12" s="385"/>
      <c r="E12" s="335"/>
      <c r="F12" s="338"/>
      <c r="G12" s="338"/>
      <c r="H12" s="335"/>
      <c r="I12" s="335"/>
      <c r="J12" s="335"/>
      <c r="K12" s="337"/>
      <c r="L12" s="336"/>
      <c r="M12" s="335"/>
      <c r="N12" s="164"/>
      <c r="O12" s="17"/>
      <c r="P12" s="17"/>
      <c r="Q12" s="17"/>
      <c r="R12" s="335"/>
      <c r="S12" s="336"/>
      <c r="T12" s="335"/>
      <c r="U12" s="335"/>
      <c r="V12" s="335"/>
      <c r="W12" s="341"/>
      <c r="X12" s="18"/>
    </row>
  </sheetData>
  <mergeCells count="66">
    <mergeCell ref="V10:V12"/>
    <mergeCell ref="W10:W12"/>
    <mergeCell ref="W4:W9"/>
    <mergeCell ref="A10:D12"/>
    <mergeCell ref="E10:E12"/>
    <mergeCell ref="F10:F12"/>
    <mergeCell ref="G10:G12"/>
    <mergeCell ref="H10:H12"/>
    <mergeCell ref="I10:I12"/>
    <mergeCell ref="J10:J12"/>
    <mergeCell ref="K10:K12"/>
    <mergeCell ref="T10:T12"/>
    <mergeCell ref="U10:U12"/>
    <mergeCell ref="M7:M9"/>
    <mergeCell ref="L7:L9"/>
    <mergeCell ref="U7:U9"/>
    <mergeCell ref="L10:L12"/>
    <mergeCell ref="M10:M12"/>
    <mergeCell ref="R10:R12"/>
    <mergeCell ref="S10:S12"/>
    <mergeCell ref="V7:V9"/>
    <mergeCell ref="A7:A9"/>
    <mergeCell ref="B7:B9"/>
    <mergeCell ref="C7:C9"/>
    <mergeCell ref="D7:D9"/>
    <mergeCell ref="E7:E9"/>
    <mergeCell ref="R7:R9"/>
    <mergeCell ref="S7:S9"/>
    <mergeCell ref="T7:T9"/>
    <mergeCell ref="F7:F9"/>
    <mergeCell ref="G7:G9"/>
    <mergeCell ref="H7:H9"/>
    <mergeCell ref="I7:I9"/>
    <mergeCell ref="J7:J9"/>
    <mergeCell ref="K7:K9"/>
    <mergeCell ref="J4:J6"/>
    <mergeCell ref="K4:K6"/>
    <mergeCell ref="V4:V6"/>
    <mergeCell ref="L4:L6"/>
    <mergeCell ref="M4:M6"/>
    <mergeCell ref="R4:R6"/>
    <mergeCell ref="S4:S6"/>
    <mergeCell ref="T4:T6"/>
    <mergeCell ref="U4:U6"/>
    <mergeCell ref="W2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R2:T2"/>
    <mergeCell ref="N2:Q2"/>
    <mergeCell ref="U2:U3"/>
    <mergeCell ref="V2:V3"/>
    <mergeCell ref="I2:M2"/>
    <mergeCell ref="C1:P1"/>
    <mergeCell ref="A2:A3"/>
    <mergeCell ref="B2:B3"/>
    <mergeCell ref="C2:C3"/>
    <mergeCell ref="D2:D3"/>
    <mergeCell ref="E2:E3"/>
    <mergeCell ref="F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X69"/>
  <sheetViews>
    <sheetView workbookViewId="0" topLeftCell="A1">
      <selection activeCell="I67" sqref="I67:I69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13.140625" style="14" customWidth="1"/>
    <col min="4" max="4" width="12.57421875" style="14" customWidth="1"/>
    <col min="5" max="5" width="8.710937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57421875" style="77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14" customWidth="1"/>
    <col min="24" max="16384" width="9.140625" style="14" customWidth="1"/>
  </cols>
  <sheetData>
    <row r="1" spans="1:16" s="4" customFormat="1" ht="35.25" customHeight="1" thickBot="1">
      <c r="A1" s="3"/>
      <c r="B1" s="3"/>
      <c r="C1" s="364" t="s">
        <v>939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3" s="151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5"/>
      <c r="N2" s="602" t="s">
        <v>23</v>
      </c>
      <c r="O2" s="603"/>
      <c r="P2" s="603"/>
      <c r="Q2" s="604"/>
      <c r="R2" s="529" t="s">
        <v>293</v>
      </c>
      <c r="S2" s="530"/>
      <c r="T2" s="531"/>
      <c r="U2" s="461" t="s">
        <v>237</v>
      </c>
      <c r="V2" s="520" t="s">
        <v>154</v>
      </c>
      <c r="W2" s="466" t="s">
        <v>14</v>
      </c>
    </row>
    <row r="3" spans="1:23" s="151" customFormat="1" ht="48.7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125" t="s">
        <v>44</v>
      </c>
      <c r="L3" s="84" t="s">
        <v>21</v>
      </c>
      <c r="M3" s="84" t="s">
        <v>22</v>
      </c>
      <c r="N3" s="127" t="s">
        <v>380</v>
      </c>
      <c r="O3" s="86" t="s">
        <v>9</v>
      </c>
      <c r="P3" s="86" t="s">
        <v>10</v>
      </c>
      <c r="Q3" s="86" t="s">
        <v>11</v>
      </c>
      <c r="R3" s="87" t="s">
        <v>292</v>
      </c>
      <c r="S3" s="88" t="s">
        <v>295</v>
      </c>
      <c r="T3" s="89" t="s">
        <v>294</v>
      </c>
      <c r="U3" s="461"/>
      <c r="V3" s="520"/>
      <c r="W3" s="467"/>
    </row>
    <row r="4" spans="1:23" s="12" customFormat="1" ht="18" customHeight="1">
      <c r="A4" s="356">
        <v>1</v>
      </c>
      <c r="B4" s="344" t="s">
        <v>940</v>
      </c>
      <c r="C4" s="344" t="s">
        <v>941</v>
      </c>
      <c r="D4" s="353" t="s">
        <v>942</v>
      </c>
      <c r="E4" s="344">
        <v>100</v>
      </c>
      <c r="F4" s="344" t="s">
        <v>943</v>
      </c>
      <c r="G4" s="344" t="s">
        <v>944</v>
      </c>
      <c r="H4" s="344">
        <v>592</v>
      </c>
      <c r="I4" s="310">
        <v>5</v>
      </c>
      <c r="J4" s="310">
        <v>0.15</v>
      </c>
      <c r="K4" s="600">
        <f>0.6*9.81*J4*I4</f>
        <v>4.4145</v>
      </c>
      <c r="L4" s="314">
        <v>40</v>
      </c>
      <c r="M4" s="323">
        <f>L4*120</f>
        <v>4800</v>
      </c>
      <c r="N4" s="10" t="s">
        <v>7</v>
      </c>
      <c r="O4" s="10"/>
      <c r="P4" s="10"/>
      <c r="Q4" s="10"/>
      <c r="R4" s="63">
        <f>(O4*P4*Q4*80*2)</f>
        <v>0</v>
      </c>
      <c r="S4" s="314">
        <f>M4*0.65+L4*110+L4*12+M4*0.1</f>
        <v>8480</v>
      </c>
      <c r="T4" s="323">
        <f>4400+I4*1.22*100</f>
        <v>5010</v>
      </c>
      <c r="U4" s="331">
        <v>1500</v>
      </c>
      <c r="V4" s="332">
        <f>U4+T4+S4+R4+R5+R6</f>
        <v>26970</v>
      </c>
      <c r="W4" s="344" t="s">
        <v>177</v>
      </c>
    </row>
    <row r="5" spans="1:23" s="12" customFormat="1" ht="18" customHeight="1">
      <c r="A5" s="311"/>
      <c r="B5" s="327"/>
      <c r="C5" s="327"/>
      <c r="D5" s="495"/>
      <c r="E5" s="327"/>
      <c r="F5" s="327"/>
      <c r="G5" s="327"/>
      <c r="H5" s="327"/>
      <c r="I5" s="310"/>
      <c r="J5" s="310"/>
      <c r="K5" s="600"/>
      <c r="L5" s="315"/>
      <c r="M5" s="324"/>
      <c r="N5" s="10" t="s">
        <v>534</v>
      </c>
      <c r="O5" s="10"/>
      <c r="P5" s="10"/>
      <c r="Q5" s="10"/>
      <c r="R5" s="63">
        <f>(O5*P5*Q5*80*2)</f>
        <v>0</v>
      </c>
      <c r="S5" s="315"/>
      <c r="T5" s="324"/>
      <c r="U5" s="331"/>
      <c r="V5" s="331"/>
      <c r="W5" s="327"/>
    </row>
    <row r="6" spans="1:23" s="12" customFormat="1" ht="18" customHeight="1" thickBot="1">
      <c r="A6" s="333"/>
      <c r="B6" s="328"/>
      <c r="C6" s="328"/>
      <c r="D6" s="496"/>
      <c r="E6" s="328"/>
      <c r="F6" s="328"/>
      <c r="G6" s="328"/>
      <c r="H6" s="328"/>
      <c r="I6" s="311"/>
      <c r="J6" s="311"/>
      <c r="K6" s="601"/>
      <c r="L6" s="316"/>
      <c r="M6" s="325"/>
      <c r="N6" s="13" t="s">
        <v>8</v>
      </c>
      <c r="O6" s="10">
        <v>40</v>
      </c>
      <c r="P6" s="10">
        <v>0.7</v>
      </c>
      <c r="Q6" s="10">
        <v>1</v>
      </c>
      <c r="R6" s="63">
        <f>(O6*P6*Q6*80*2)+7500</f>
        <v>11980</v>
      </c>
      <c r="S6" s="316"/>
      <c r="T6" s="325"/>
      <c r="U6" s="331"/>
      <c r="V6" s="331"/>
      <c r="W6" s="328"/>
    </row>
    <row r="7" spans="1:23" s="12" customFormat="1" ht="18" customHeight="1">
      <c r="A7" s="333">
        <v>2</v>
      </c>
      <c r="B7" s="344" t="s">
        <v>940</v>
      </c>
      <c r="C7" s="310" t="s">
        <v>945</v>
      </c>
      <c r="D7" s="326" t="s">
        <v>946</v>
      </c>
      <c r="E7" s="310">
        <v>700</v>
      </c>
      <c r="F7" s="326" t="s">
        <v>947</v>
      </c>
      <c r="G7" s="326" t="s">
        <v>948</v>
      </c>
      <c r="H7" s="326">
        <v>591</v>
      </c>
      <c r="I7" s="309">
        <v>8</v>
      </c>
      <c r="J7" s="309">
        <v>1</v>
      </c>
      <c r="K7" s="600">
        <f>0.6*9.81*J7*I7</f>
        <v>47.088</v>
      </c>
      <c r="L7" s="314">
        <v>120</v>
      </c>
      <c r="M7" s="323">
        <f>L7*120</f>
        <v>14400</v>
      </c>
      <c r="N7" s="13" t="s">
        <v>7</v>
      </c>
      <c r="O7" s="13"/>
      <c r="P7" s="13"/>
      <c r="Q7" s="13"/>
      <c r="R7" s="63"/>
      <c r="S7" s="314">
        <f>M7*0.65+L7*110+L7*12+M7*0.1</f>
        <v>25440</v>
      </c>
      <c r="T7" s="323"/>
      <c r="U7" s="331"/>
      <c r="V7" s="332">
        <f>U7+T7+S7+R7+R8+R9</f>
        <v>25440</v>
      </c>
      <c r="W7" s="326" t="s">
        <v>177</v>
      </c>
    </row>
    <row r="8" spans="1:23" s="12" customFormat="1" ht="18" customHeight="1">
      <c r="A8" s="333"/>
      <c r="B8" s="327"/>
      <c r="C8" s="310"/>
      <c r="D8" s="327"/>
      <c r="E8" s="310"/>
      <c r="F8" s="327"/>
      <c r="G8" s="327"/>
      <c r="H8" s="327"/>
      <c r="I8" s="310"/>
      <c r="J8" s="310"/>
      <c r="K8" s="600"/>
      <c r="L8" s="315"/>
      <c r="M8" s="324"/>
      <c r="N8" s="10" t="s">
        <v>534</v>
      </c>
      <c r="O8" s="13">
        <v>30</v>
      </c>
      <c r="P8" s="13">
        <v>1</v>
      </c>
      <c r="Q8" s="13">
        <v>2</v>
      </c>
      <c r="R8" s="64"/>
      <c r="S8" s="315"/>
      <c r="T8" s="324"/>
      <c r="U8" s="331"/>
      <c r="V8" s="331"/>
      <c r="W8" s="327"/>
    </row>
    <row r="9" spans="1:23" s="12" customFormat="1" ht="18" customHeight="1" thickBot="1">
      <c r="A9" s="333"/>
      <c r="B9" s="328"/>
      <c r="C9" s="311"/>
      <c r="D9" s="328"/>
      <c r="E9" s="311"/>
      <c r="F9" s="328"/>
      <c r="G9" s="328"/>
      <c r="H9" s="328"/>
      <c r="I9" s="311"/>
      <c r="J9" s="311"/>
      <c r="K9" s="601"/>
      <c r="L9" s="316"/>
      <c r="M9" s="325"/>
      <c r="N9" s="13" t="s">
        <v>8</v>
      </c>
      <c r="O9" s="13">
        <v>200</v>
      </c>
      <c r="P9" s="13">
        <v>1</v>
      </c>
      <c r="Q9" s="13">
        <v>3</v>
      </c>
      <c r="R9" s="64"/>
      <c r="S9" s="316"/>
      <c r="T9" s="325"/>
      <c r="U9" s="331"/>
      <c r="V9" s="331"/>
      <c r="W9" s="328"/>
    </row>
    <row r="10" spans="1:23" s="12" customFormat="1" ht="18" customHeight="1">
      <c r="A10" s="311">
        <v>3</v>
      </c>
      <c r="B10" s="344" t="s">
        <v>940</v>
      </c>
      <c r="C10" s="310" t="s">
        <v>945</v>
      </c>
      <c r="D10" s="326" t="s">
        <v>184</v>
      </c>
      <c r="E10" s="326">
        <v>300</v>
      </c>
      <c r="F10" s="326" t="s">
        <v>949</v>
      </c>
      <c r="G10" s="326" t="s">
        <v>950</v>
      </c>
      <c r="H10" s="326">
        <v>605</v>
      </c>
      <c r="I10" s="309">
        <v>4</v>
      </c>
      <c r="J10" s="309">
        <v>0.4</v>
      </c>
      <c r="K10" s="600">
        <f>0.6*9.81*J10*I10</f>
        <v>9.4176</v>
      </c>
      <c r="L10" s="314">
        <v>60</v>
      </c>
      <c r="M10" s="323">
        <f>L10*120</f>
        <v>7200</v>
      </c>
      <c r="N10" s="13" t="s">
        <v>7</v>
      </c>
      <c r="O10" s="13"/>
      <c r="P10" s="13"/>
      <c r="Q10" s="13"/>
      <c r="R10" s="63">
        <f>(Q12*P12*O12*80*2)+7500</f>
        <v>39500</v>
      </c>
      <c r="S10" s="314">
        <f>M10*0.65+L10*110+L10*12+M10*0.1</f>
        <v>12720</v>
      </c>
      <c r="T10" s="323">
        <f>4400+I10*1.22*100</f>
        <v>4888</v>
      </c>
      <c r="U10" s="331">
        <v>1500</v>
      </c>
      <c r="V10" s="332">
        <f>U10+T10+S10+R10+R11+R12</f>
        <v>58608</v>
      </c>
      <c r="W10" s="344" t="s">
        <v>177</v>
      </c>
    </row>
    <row r="11" spans="1:23" s="12" customFormat="1" ht="18" customHeight="1">
      <c r="A11" s="311"/>
      <c r="B11" s="327"/>
      <c r="C11" s="310"/>
      <c r="D11" s="327"/>
      <c r="E11" s="327"/>
      <c r="F11" s="327"/>
      <c r="G11" s="327"/>
      <c r="H11" s="327"/>
      <c r="I11" s="310"/>
      <c r="J11" s="310"/>
      <c r="K11" s="600"/>
      <c r="L11" s="315"/>
      <c r="M11" s="324"/>
      <c r="N11" s="10" t="s">
        <v>534</v>
      </c>
      <c r="O11" s="13"/>
      <c r="P11" s="13"/>
      <c r="Q11" s="13"/>
      <c r="R11" s="64"/>
      <c r="S11" s="315"/>
      <c r="T11" s="324"/>
      <c r="U11" s="331"/>
      <c r="V11" s="331"/>
      <c r="W11" s="327"/>
    </row>
    <row r="12" spans="1:23" s="12" customFormat="1" ht="18" customHeight="1" thickBot="1">
      <c r="A12" s="333"/>
      <c r="B12" s="328"/>
      <c r="C12" s="311"/>
      <c r="D12" s="328"/>
      <c r="E12" s="328"/>
      <c r="F12" s="328"/>
      <c r="G12" s="328"/>
      <c r="H12" s="328"/>
      <c r="I12" s="311"/>
      <c r="J12" s="311"/>
      <c r="K12" s="601"/>
      <c r="L12" s="316"/>
      <c r="M12" s="325"/>
      <c r="N12" s="13" t="s">
        <v>8</v>
      </c>
      <c r="O12" s="13">
        <v>100</v>
      </c>
      <c r="P12" s="13">
        <v>1</v>
      </c>
      <c r="Q12" s="13">
        <v>2</v>
      </c>
      <c r="R12" s="64"/>
      <c r="S12" s="316"/>
      <c r="T12" s="325"/>
      <c r="U12" s="331"/>
      <c r="V12" s="331"/>
      <c r="W12" s="328"/>
    </row>
    <row r="13" spans="1:23" s="12" customFormat="1" ht="18" customHeight="1">
      <c r="A13" s="333">
        <v>4</v>
      </c>
      <c r="B13" s="344" t="s">
        <v>940</v>
      </c>
      <c r="C13" s="310" t="s">
        <v>945</v>
      </c>
      <c r="D13" s="326" t="s">
        <v>951</v>
      </c>
      <c r="E13" s="326">
        <v>300</v>
      </c>
      <c r="F13" s="326" t="s">
        <v>952</v>
      </c>
      <c r="G13" s="326" t="s">
        <v>953</v>
      </c>
      <c r="H13" s="326">
        <v>610</v>
      </c>
      <c r="I13" s="309">
        <v>3</v>
      </c>
      <c r="J13" s="309">
        <v>0.56</v>
      </c>
      <c r="K13" s="600">
        <f>0.6*9.81*J13*I13</f>
        <v>9.888480000000001</v>
      </c>
      <c r="L13" s="314">
        <v>60</v>
      </c>
      <c r="M13" s="323">
        <f>L13*120</f>
        <v>7200</v>
      </c>
      <c r="N13" s="13" t="s">
        <v>7</v>
      </c>
      <c r="O13" s="13"/>
      <c r="P13" s="13"/>
      <c r="Q13" s="13"/>
      <c r="R13" s="63">
        <f>(O13*P13*Q13*80*2)</f>
        <v>0</v>
      </c>
      <c r="S13" s="314">
        <f>M13*0.65+L13*110+L13*12+M13*0.1</f>
        <v>12720</v>
      </c>
      <c r="T13" s="323">
        <f>4400+I13*1.22*100</f>
        <v>4766</v>
      </c>
      <c r="U13" s="331">
        <v>1500</v>
      </c>
      <c r="V13" s="332">
        <f>U13+T13+S13+R13+R14+R15</f>
        <v>39286</v>
      </c>
      <c r="W13" s="326" t="s">
        <v>177</v>
      </c>
    </row>
    <row r="14" spans="1:23" s="12" customFormat="1" ht="18" customHeight="1">
      <c r="A14" s="333"/>
      <c r="B14" s="327"/>
      <c r="C14" s="310"/>
      <c r="D14" s="327"/>
      <c r="E14" s="327"/>
      <c r="F14" s="327"/>
      <c r="G14" s="327"/>
      <c r="H14" s="327"/>
      <c r="I14" s="310"/>
      <c r="J14" s="310"/>
      <c r="K14" s="600"/>
      <c r="L14" s="315"/>
      <c r="M14" s="324"/>
      <c r="N14" s="10" t="s">
        <v>534</v>
      </c>
      <c r="O14" s="13"/>
      <c r="P14" s="13"/>
      <c r="Q14" s="13"/>
      <c r="R14" s="63">
        <f>(O14*P14*Q14*80*2)</f>
        <v>0</v>
      </c>
      <c r="S14" s="315"/>
      <c r="T14" s="324"/>
      <c r="U14" s="331"/>
      <c r="V14" s="331"/>
      <c r="W14" s="327"/>
    </row>
    <row r="15" spans="1:23" s="12" customFormat="1" ht="18" customHeight="1" thickBot="1">
      <c r="A15" s="333"/>
      <c r="B15" s="328"/>
      <c r="C15" s="311"/>
      <c r="D15" s="328"/>
      <c r="E15" s="328"/>
      <c r="F15" s="328"/>
      <c r="G15" s="328"/>
      <c r="H15" s="328"/>
      <c r="I15" s="311"/>
      <c r="J15" s="311"/>
      <c r="K15" s="601"/>
      <c r="L15" s="316"/>
      <c r="M15" s="325"/>
      <c r="N15" s="13" t="s">
        <v>8</v>
      </c>
      <c r="O15" s="13">
        <v>40</v>
      </c>
      <c r="P15" s="13">
        <v>1</v>
      </c>
      <c r="Q15" s="13">
        <v>2</v>
      </c>
      <c r="R15" s="63">
        <f>(O15*P15*Q15*80*2)+7500</f>
        <v>20300</v>
      </c>
      <c r="S15" s="316"/>
      <c r="T15" s="325"/>
      <c r="U15" s="331"/>
      <c r="V15" s="331"/>
      <c r="W15" s="328"/>
    </row>
    <row r="16" spans="1:23" s="12" customFormat="1" ht="18" customHeight="1">
      <c r="A16" s="311">
        <v>5</v>
      </c>
      <c r="B16" s="344" t="s">
        <v>940</v>
      </c>
      <c r="C16" s="310" t="s">
        <v>954</v>
      </c>
      <c r="D16" s="329" t="s">
        <v>955</v>
      </c>
      <c r="E16" s="326">
        <v>120</v>
      </c>
      <c r="F16" s="326" t="s">
        <v>956</v>
      </c>
      <c r="G16" s="326" t="s">
        <v>957</v>
      </c>
      <c r="H16" s="326">
        <v>600</v>
      </c>
      <c r="I16" s="309">
        <v>7</v>
      </c>
      <c r="J16" s="309">
        <v>0.2</v>
      </c>
      <c r="K16" s="600">
        <f>0.6*9.81*J16*I16</f>
        <v>8.240400000000001</v>
      </c>
      <c r="L16" s="314"/>
      <c r="M16" s="323">
        <f>L16*120</f>
        <v>0</v>
      </c>
      <c r="N16" s="13" t="s">
        <v>7</v>
      </c>
      <c r="O16" s="13"/>
      <c r="P16" s="13"/>
      <c r="Q16" s="13"/>
      <c r="R16" s="63"/>
      <c r="S16" s="314">
        <f>M16*0.65+L16*110+L16*12+M16*0.1</f>
        <v>0</v>
      </c>
      <c r="T16" s="323"/>
      <c r="U16" s="331"/>
      <c r="V16" s="332"/>
      <c r="W16" s="344" t="s">
        <v>1189</v>
      </c>
    </row>
    <row r="17" spans="1:23" s="12" customFormat="1" ht="18" customHeight="1">
      <c r="A17" s="311"/>
      <c r="B17" s="327"/>
      <c r="C17" s="310"/>
      <c r="D17" s="495"/>
      <c r="E17" s="327"/>
      <c r="F17" s="327"/>
      <c r="G17" s="327"/>
      <c r="H17" s="327"/>
      <c r="I17" s="310"/>
      <c r="J17" s="310"/>
      <c r="K17" s="600"/>
      <c r="L17" s="315"/>
      <c r="M17" s="324"/>
      <c r="N17" s="10" t="s">
        <v>534</v>
      </c>
      <c r="O17" s="13"/>
      <c r="P17" s="13"/>
      <c r="Q17" s="13"/>
      <c r="R17" s="63"/>
      <c r="S17" s="315"/>
      <c r="T17" s="324"/>
      <c r="U17" s="331"/>
      <c r="V17" s="331"/>
      <c r="W17" s="327"/>
    </row>
    <row r="18" spans="1:23" s="12" customFormat="1" ht="18" customHeight="1" thickBot="1">
      <c r="A18" s="333"/>
      <c r="B18" s="328"/>
      <c r="C18" s="311"/>
      <c r="D18" s="496"/>
      <c r="E18" s="328"/>
      <c r="F18" s="328"/>
      <c r="G18" s="328"/>
      <c r="H18" s="328"/>
      <c r="I18" s="311"/>
      <c r="J18" s="311"/>
      <c r="K18" s="601"/>
      <c r="L18" s="316"/>
      <c r="M18" s="325"/>
      <c r="N18" s="13" t="s">
        <v>8</v>
      </c>
      <c r="O18" s="13"/>
      <c r="P18" s="13"/>
      <c r="Q18" s="13"/>
      <c r="R18" s="63"/>
      <c r="S18" s="316"/>
      <c r="T18" s="325"/>
      <c r="U18" s="331"/>
      <c r="V18" s="331"/>
      <c r="W18" s="328"/>
    </row>
    <row r="19" spans="1:23" s="12" customFormat="1" ht="18" customHeight="1">
      <c r="A19" s="333">
        <v>6</v>
      </c>
      <c r="B19" s="344" t="s">
        <v>940</v>
      </c>
      <c r="C19" s="310" t="s">
        <v>954</v>
      </c>
      <c r="D19" s="329" t="s">
        <v>958</v>
      </c>
      <c r="E19" s="326">
        <v>500</v>
      </c>
      <c r="F19" s="326" t="s">
        <v>959</v>
      </c>
      <c r="G19" s="326" t="s">
        <v>960</v>
      </c>
      <c r="H19" s="326">
        <v>609</v>
      </c>
      <c r="I19" s="309">
        <v>4</v>
      </c>
      <c r="J19" s="309">
        <v>0.7</v>
      </c>
      <c r="K19" s="600">
        <f>0.6*9.81*J19*I19</f>
        <v>16.4808</v>
      </c>
      <c r="L19" s="314">
        <v>80</v>
      </c>
      <c r="M19" s="323">
        <f>L19*120</f>
        <v>9600</v>
      </c>
      <c r="N19" s="13" t="s">
        <v>7</v>
      </c>
      <c r="O19" s="13"/>
      <c r="P19" s="13"/>
      <c r="Q19" s="13"/>
      <c r="R19" s="63">
        <f>(O19*P19*Q19*80*2)</f>
        <v>0</v>
      </c>
      <c r="S19" s="314">
        <f>M19*0.65+L19*110+L19*12+M19*0.1</f>
        <v>16960</v>
      </c>
      <c r="T19" s="323">
        <f>4400+I19*1.22*100</f>
        <v>4888</v>
      </c>
      <c r="U19" s="331">
        <v>1500</v>
      </c>
      <c r="V19" s="332">
        <f>U19+T19+S19+R19+R20+R21</f>
        <v>50048</v>
      </c>
      <c r="W19" s="326" t="s">
        <v>177</v>
      </c>
    </row>
    <row r="20" spans="1:23" s="12" customFormat="1" ht="18" customHeight="1">
      <c r="A20" s="333"/>
      <c r="B20" s="327"/>
      <c r="C20" s="310"/>
      <c r="D20" s="495"/>
      <c r="E20" s="327"/>
      <c r="F20" s="327"/>
      <c r="G20" s="327"/>
      <c r="H20" s="327"/>
      <c r="I20" s="310"/>
      <c r="J20" s="310"/>
      <c r="K20" s="600"/>
      <c r="L20" s="315"/>
      <c r="M20" s="324"/>
      <c r="N20" s="10" t="s">
        <v>534</v>
      </c>
      <c r="O20" s="13"/>
      <c r="P20" s="13"/>
      <c r="Q20" s="13"/>
      <c r="R20" s="63">
        <f>(O20*P20*Q20*80*2)</f>
        <v>0</v>
      </c>
      <c r="S20" s="315"/>
      <c r="T20" s="324"/>
      <c r="U20" s="331"/>
      <c r="V20" s="331"/>
      <c r="W20" s="327"/>
    </row>
    <row r="21" spans="1:23" s="12" customFormat="1" ht="18" customHeight="1" thickBot="1">
      <c r="A21" s="333"/>
      <c r="B21" s="328"/>
      <c r="C21" s="311"/>
      <c r="D21" s="496"/>
      <c r="E21" s="328"/>
      <c r="F21" s="328"/>
      <c r="G21" s="328"/>
      <c r="H21" s="328"/>
      <c r="I21" s="311"/>
      <c r="J21" s="311"/>
      <c r="K21" s="601"/>
      <c r="L21" s="316"/>
      <c r="M21" s="325"/>
      <c r="N21" s="13" t="s">
        <v>8</v>
      </c>
      <c r="O21" s="13">
        <v>60</v>
      </c>
      <c r="P21" s="13">
        <v>1</v>
      </c>
      <c r="Q21" s="13">
        <v>2</v>
      </c>
      <c r="R21" s="63">
        <f>(O21*P21*Q21*80*2)+7500</f>
        <v>26700</v>
      </c>
      <c r="S21" s="316"/>
      <c r="T21" s="325"/>
      <c r="U21" s="331"/>
      <c r="V21" s="331"/>
      <c r="W21" s="328"/>
    </row>
    <row r="22" spans="1:23" s="12" customFormat="1" ht="18" customHeight="1">
      <c r="A22" s="311">
        <v>7</v>
      </c>
      <c r="B22" s="344" t="s">
        <v>940</v>
      </c>
      <c r="C22" s="310" t="s">
        <v>954</v>
      </c>
      <c r="D22" s="333" t="s">
        <v>961</v>
      </c>
      <c r="E22" s="310">
        <v>300</v>
      </c>
      <c r="F22" s="330" t="s">
        <v>962</v>
      </c>
      <c r="G22" s="320" t="s">
        <v>963</v>
      </c>
      <c r="H22" s="309">
        <v>619</v>
      </c>
      <c r="I22" s="309">
        <v>3</v>
      </c>
      <c r="J22" s="309">
        <v>0.3</v>
      </c>
      <c r="K22" s="600">
        <f>0.6*9.81*J22*I22</f>
        <v>5.2974</v>
      </c>
      <c r="L22" s="314">
        <v>40</v>
      </c>
      <c r="M22" s="323">
        <f>L22*120</f>
        <v>4800</v>
      </c>
      <c r="N22" s="13" t="s">
        <v>7</v>
      </c>
      <c r="O22" s="13"/>
      <c r="P22" s="13"/>
      <c r="Q22" s="13"/>
      <c r="R22" s="63">
        <f>(O22*P22*Q22*80*2)</f>
        <v>0</v>
      </c>
      <c r="S22" s="314">
        <f>M22*0.65+L22*110+L22*12+M22*0.1</f>
        <v>8480</v>
      </c>
      <c r="T22" s="323">
        <f>4400+I22*1.22*100</f>
        <v>4766</v>
      </c>
      <c r="U22" s="331">
        <v>1500</v>
      </c>
      <c r="V22" s="332">
        <f>U22+T22+S22+R22+R23+R24</f>
        <v>24486</v>
      </c>
      <c r="W22" s="344" t="s">
        <v>177</v>
      </c>
    </row>
    <row r="23" spans="1:23" s="12" customFormat="1" ht="18" customHeight="1">
      <c r="A23" s="311"/>
      <c r="B23" s="327"/>
      <c r="C23" s="310"/>
      <c r="D23" s="333"/>
      <c r="E23" s="310"/>
      <c r="F23" s="330"/>
      <c r="G23" s="321"/>
      <c r="H23" s="310"/>
      <c r="I23" s="310"/>
      <c r="J23" s="310"/>
      <c r="K23" s="600"/>
      <c r="L23" s="315"/>
      <c r="M23" s="324"/>
      <c r="N23" s="10" t="s">
        <v>534</v>
      </c>
      <c r="O23" s="13"/>
      <c r="P23" s="13"/>
      <c r="Q23" s="13"/>
      <c r="R23" s="63">
        <f>(O23*P23*Q23*80*2)</f>
        <v>0</v>
      </c>
      <c r="S23" s="315"/>
      <c r="T23" s="324"/>
      <c r="U23" s="331"/>
      <c r="V23" s="331"/>
      <c r="W23" s="327"/>
    </row>
    <row r="24" spans="1:23" s="12" customFormat="1" ht="18" customHeight="1" thickBot="1">
      <c r="A24" s="333"/>
      <c r="B24" s="328"/>
      <c r="C24" s="311"/>
      <c r="D24" s="333"/>
      <c r="E24" s="311"/>
      <c r="F24" s="330"/>
      <c r="G24" s="322"/>
      <c r="H24" s="311"/>
      <c r="I24" s="311"/>
      <c r="J24" s="311"/>
      <c r="K24" s="601"/>
      <c r="L24" s="316"/>
      <c r="M24" s="325"/>
      <c r="N24" s="13" t="s">
        <v>8</v>
      </c>
      <c r="O24" s="13">
        <v>20</v>
      </c>
      <c r="P24" s="13">
        <v>0.7</v>
      </c>
      <c r="Q24" s="13">
        <v>1</v>
      </c>
      <c r="R24" s="63">
        <f>(O24*P24*Q24*80*2)+7500</f>
        <v>9740</v>
      </c>
      <c r="S24" s="316"/>
      <c r="T24" s="325"/>
      <c r="U24" s="331"/>
      <c r="V24" s="331"/>
      <c r="W24" s="328"/>
    </row>
    <row r="25" spans="1:24" s="12" customFormat="1" ht="18" customHeight="1">
      <c r="A25" s="333">
        <v>8</v>
      </c>
      <c r="B25" s="344" t="s">
        <v>940</v>
      </c>
      <c r="C25" s="310" t="s">
        <v>954</v>
      </c>
      <c r="D25" s="317" t="s">
        <v>964</v>
      </c>
      <c r="E25" s="310">
        <v>100</v>
      </c>
      <c r="F25" s="333" t="s">
        <v>965</v>
      </c>
      <c r="G25" s="333" t="s">
        <v>966</v>
      </c>
      <c r="H25" s="333">
        <v>607</v>
      </c>
      <c r="I25" s="309">
        <v>8</v>
      </c>
      <c r="J25" s="309">
        <v>0.15</v>
      </c>
      <c r="K25" s="600">
        <f>0.6*9.81*J25*I25</f>
        <v>7.0632</v>
      </c>
      <c r="L25" s="314">
        <v>30</v>
      </c>
      <c r="M25" s="323">
        <f>L25*120</f>
        <v>3600</v>
      </c>
      <c r="N25" s="59" t="s">
        <v>7</v>
      </c>
      <c r="O25" s="59"/>
      <c r="P25" s="59"/>
      <c r="Q25" s="59"/>
      <c r="R25" s="63">
        <f>(O25*P25*Q25*80*2)</f>
        <v>0</v>
      </c>
      <c r="S25" s="314">
        <f>M25*0.65+L25*110+L25*12+M25*0.1</f>
        <v>6360</v>
      </c>
      <c r="T25" s="545">
        <f>4400+I25*1.22*100</f>
        <v>5376</v>
      </c>
      <c r="U25" s="541">
        <v>1500</v>
      </c>
      <c r="V25" s="332">
        <f>U25+T25+S25+R25+R26+R27</f>
        <v>51456</v>
      </c>
      <c r="W25" s="542" t="s">
        <v>177</v>
      </c>
      <c r="X25" s="60"/>
    </row>
    <row r="26" spans="1:24" s="12" customFormat="1" ht="18" customHeight="1">
      <c r="A26" s="333"/>
      <c r="B26" s="327"/>
      <c r="C26" s="310"/>
      <c r="D26" s="345"/>
      <c r="E26" s="310"/>
      <c r="F26" s="333"/>
      <c r="G26" s="333"/>
      <c r="H26" s="333"/>
      <c r="I26" s="310"/>
      <c r="J26" s="310"/>
      <c r="K26" s="600"/>
      <c r="L26" s="315"/>
      <c r="M26" s="324"/>
      <c r="N26" s="61" t="s">
        <v>534</v>
      </c>
      <c r="O26" s="59"/>
      <c r="P26" s="59"/>
      <c r="Q26" s="59"/>
      <c r="R26" s="63">
        <f>(O26*P26*Q26*80*2)</f>
        <v>0</v>
      </c>
      <c r="S26" s="315"/>
      <c r="T26" s="546"/>
      <c r="U26" s="541"/>
      <c r="V26" s="331"/>
      <c r="W26" s="543"/>
      <c r="X26" s="60"/>
    </row>
    <row r="27" spans="1:24" s="12" customFormat="1" ht="18" customHeight="1" thickBot="1">
      <c r="A27" s="333"/>
      <c r="B27" s="328"/>
      <c r="C27" s="311"/>
      <c r="D27" s="346"/>
      <c r="E27" s="311"/>
      <c r="F27" s="333"/>
      <c r="G27" s="333"/>
      <c r="H27" s="333"/>
      <c r="I27" s="311"/>
      <c r="J27" s="311"/>
      <c r="K27" s="601"/>
      <c r="L27" s="316"/>
      <c r="M27" s="325"/>
      <c r="N27" s="59" t="s">
        <v>8</v>
      </c>
      <c r="O27" s="59">
        <v>80</v>
      </c>
      <c r="P27" s="59">
        <v>1</v>
      </c>
      <c r="Q27" s="59">
        <v>2.4</v>
      </c>
      <c r="R27" s="63">
        <f>(O27*P27*Q27*80*2)+7500</f>
        <v>38220</v>
      </c>
      <c r="S27" s="316"/>
      <c r="T27" s="547"/>
      <c r="U27" s="541"/>
      <c r="V27" s="331"/>
      <c r="W27" s="544"/>
      <c r="X27" s="60"/>
    </row>
    <row r="28" spans="1:23" s="12" customFormat="1" ht="18" customHeight="1">
      <c r="A28" s="311">
        <v>9</v>
      </c>
      <c r="B28" s="344" t="s">
        <v>940</v>
      </c>
      <c r="C28" s="310" t="s">
        <v>967</v>
      </c>
      <c r="D28" s="309" t="s">
        <v>968</v>
      </c>
      <c r="E28" s="309">
        <v>200</v>
      </c>
      <c r="F28" s="330" t="s">
        <v>969</v>
      </c>
      <c r="G28" s="320" t="s">
        <v>970</v>
      </c>
      <c r="H28" s="309">
        <v>623</v>
      </c>
      <c r="I28" s="309">
        <v>5</v>
      </c>
      <c r="J28" s="309">
        <v>0.2</v>
      </c>
      <c r="K28" s="600">
        <f>0.6*9.81*J28*I28</f>
        <v>5.886</v>
      </c>
      <c r="L28" s="314">
        <v>40</v>
      </c>
      <c r="M28" s="323">
        <f>L28*120</f>
        <v>4800</v>
      </c>
      <c r="N28" s="13" t="s">
        <v>7</v>
      </c>
      <c r="O28" s="13"/>
      <c r="P28" s="13"/>
      <c r="Q28" s="13"/>
      <c r="R28" s="63">
        <f>(O28*P28*Q28*80*2)</f>
        <v>0</v>
      </c>
      <c r="S28" s="314">
        <f>M28*0.65+L28*110+L28*12+M28*0.1</f>
        <v>8480</v>
      </c>
      <c r="T28" s="323">
        <f>4400+I28*1.22*100</f>
        <v>5010</v>
      </c>
      <c r="U28" s="331">
        <v>1500</v>
      </c>
      <c r="V28" s="332">
        <f>U28+T28+S28+R28+R29+R30</f>
        <v>230490</v>
      </c>
      <c r="W28" s="344" t="s">
        <v>177</v>
      </c>
    </row>
    <row r="29" spans="1:23" s="12" customFormat="1" ht="18" customHeight="1">
      <c r="A29" s="311"/>
      <c r="B29" s="327"/>
      <c r="C29" s="310"/>
      <c r="D29" s="310"/>
      <c r="E29" s="310"/>
      <c r="F29" s="330"/>
      <c r="G29" s="321"/>
      <c r="H29" s="310"/>
      <c r="I29" s="310"/>
      <c r="J29" s="310"/>
      <c r="K29" s="600"/>
      <c r="L29" s="315"/>
      <c r="M29" s="324"/>
      <c r="N29" s="10" t="s">
        <v>534</v>
      </c>
      <c r="O29" s="13">
        <v>400</v>
      </c>
      <c r="P29" s="13">
        <v>1</v>
      </c>
      <c r="Q29" s="13">
        <v>3</v>
      </c>
      <c r="R29" s="63">
        <f>(O29*P29*Q29*80*2)</f>
        <v>192000</v>
      </c>
      <c r="S29" s="315"/>
      <c r="T29" s="324"/>
      <c r="U29" s="331"/>
      <c r="V29" s="331"/>
      <c r="W29" s="327"/>
    </row>
    <row r="30" spans="1:23" s="12" customFormat="1" ht="18" customHeight="1" thickBot="1">
      <c r="A30" s="333"/>
      <c r="B30" s="328"/>
      <c r="C30" s="311"/>
      <c r="D30" s="311"/>
      <c r="E30" s="311"/>
      <c r="F30" s="330"/>
      <c r="G30" s="322"/>
      <c r="H30" s="311"/>
      <c r="I30" s="311"/>
      <c r="J30" s="311"/>
      <c r="K30" s="601"/>
      <c r="L30" s="316"/>
      <c r="M30" s="325"/>
      <c r="N30" s="13" t="s">
        <v>8</v>
      </c>
      <c r="O30" s="13">
        <v>50</v>
      </c>
      <c r="P30" s="13">
        <v>1</v>
      </c>
      <c r="Q30" s="13">
        <v>2</v>
      </c>
      <c r="R30" s="63">
        <f>(O30*P30*Q30*80*2)+7500</f>
        <v>23500</v>
      </c>
      <c r="S30" s="316"/>
      <c r="T30" s="325"/>
      <c r="U30" s="331"/>
      <c r="V30" s="331"/>
      <c r="W30" s="328"/>
    </row>
    <row r="31" spans="1:23" s="12" customFormat="1" ht="18" customHeight="1">
      <c r="A31" s="333">
        <v>10</v>
      </c>
      <c r="B31" s="344" t="s">
        <v>940</v>
      </c>
      <c r="C31" s="310" t="s">
        <v>971</v>
      </c>
      <c r="D31" s="317" t="s">
        <v>972</v>
      </c>
      <c r="E31" s="309">
        <v>200</v>
      </c>
      <c r="F31" s="309" t="s">
        <v>973</v>
      </c>
      <c r="G31" s="309" t="s">
        <v>974</v>
      </c>
      <c r="H31" s="309">
        <v>621</v>
      </c>
      <c r="I31" s="309">
        <v>4</v>
      </c>
      <c r="J31" s="309"/>
      <c r="K31" s="600"/>
      <c r="L31" s="314"/>
      <c r="M31" s="323">
        <f>L31*120</f>
        <v>0</v>
      </c>
      <c r="N31" s="13"/>
      <c r="O31" s="13"/>
      <c r="P31" s="13"/>
      <c r="Q31" s="13"/>
      <c r="R31" s="63"/>
      <c r="S31" s="314">
        <f>M31*0.65+L31*110+L31*12+M31*0.1</f>
        <v>0</v>
      </c>
      <c r="T31" s="323"/>
      <c r="U31" s="331"/>
      <c r="V31" s="332"/>
      <c r="W31" s="326" t="s">
        <v>1189</v>
      </c>
    </row>
    <row r="32" spans="1:23" s="12" customFormat="1" ht="18" customHeight="1">
      <c r="A32" s="333"/>
      <c r="B32" s="327"/>
      <c r="C32" s="310"/>
      <c r="D32" s="345"/>
      <c r="E32" s="310"/>
      <c r="F32" s="310"/>
      <c r="G32" s="310"/>
      <c r="H32" s="310"/>
      <c r="I32" s="310"/>
      <c r="J32" s="310"/>
      <c r="K32" s="600"/>
      <c r="L32" s="315"/>
      <c r="M32" s="324"/>
      <c r="N32" s="10"/>
      <c r="O32" s="13"/>
      <c r="P32" s="13"/>
      <c r="Q32" s="13"/>
      <c r="R32" s="63"/>
      <c r="S32" s="315"/>
      <c r="T32" s="324"/>
      <c r="U32" s="331"/>
      <c r="V32" s="331"/>
      <c r="W32" s="327"/>
    </row>
    <row r="33" spans="1:23" s="12" customFormat="1" ht="18" customHeight="1" thickBot="1">
      <c r="A33" s="333"/>
      <c r="B33" s="328"/>
      <c r="C33" s="311"/>
      <c r="D33" s="346"/>
      <c r="E33" s="311"/>
      <c r="F33" s="311"/>
      <c r="G33" s="311"/>
      <c r="H33" s="311"/>
      <c r="I33" s="311"/>
      <c r="J33" s="311"/>
      <c r="K33" s="601"/>
      <c r="L33" s="316"/>
      <c r="M33" s="325"/>
      <c r="N33" s="13"/>
      <c r="O33" s="13"/>
      <c r="P33" s="13"/>
      <c r="Q33" s="13"/>
      <c r="R33" s="63"/>
      <c r="S33" s="316"/>
      <c r="T33" s="325"/>
      <c r="U33" s="331"/>
      <c r="V33" s="331"/>
      <c r="W33" s="328"/>
    </row>
    <row r="34" spans="1:23" s="12" customFormat="1" ht="18" customHeight="1">
      <c r="A34" s="311">
        <v>11</v>
      </c>
      <c r="B34" s="344" t="s">
        <v>940</v>
      </c>
      <c r="C34" s="310" t="s">
        <v>975</v>
      </c>
      <c r="D34" s="317" t="s">
        <v>976</v>
      </c>
      <c r="E34" s="310">
        <v>130</v>
      </c>
      <c r="F34" s="333" t="s">
        <v>977</v>
      </c>
      <c r="G34" s="333" t="s">
        <v>978</v>
      </c>
      <c r="H34" s="333">
        <v>605</v>
      </c>
      <c r="I34" s="309">
        <v>3</v>
      </c>
      <c r="J34" s="309">
        <v>0.2</v>
      </c>
      <c r="K34" s="600">
        <f>0.6*9.81*J34*I34</f>
        <v>3.5316</v>
      </c>
      <c r="L34" s="314">
        <v>50</v>
      </c>
      <c r="M34" s="323">
        <f>L34*120</f>
        <v>6000</v>
      </c>
      <c r="N34" s="13" t="s">
        <v>7</v>
      </c>
      <c r="O34" s="13"/>
      <c r="P34" s="13"/>
      <c r="Q34" s="13"/>
      <c r="R34" s="63">
        <f>(O34*P34*Q34*80*2)</f>
        <v>0</v>
      </c>
      <c r="S34" s="314">
        <f>M34*0.65+L34*110+L34*12+M34*0.1</f>
        <v>10600</v>
      </c>
      <c r="T34" s="323">
        <f>4400+I34*1.22*100</f>
        <v>4766</v>
      </c>
      <c r="U34" s="331">
        <v>1500</v>
      </c>
      <c r="V34" s="332">
        <f>U34+T34+S34+R34+R35+R36</f>
        <v>32046</v>
      </c>
      <c r="W34" s="344" t="s">
        <v>177</v>
      </c>
    </row>
    <row r="35" spans="1:23" s="12" customFormat="1" ht="18" customHeight="1">
      <c r="A35" s="311"/>
      <c r="B35" s="327"/>
      <c r="C35" s="310"/>
      <c r="D35" s="345"/>
      <c r="E35" s="310"/>
      <c r="F35" s="333"/>
      <c r="G35" s="333"/>
      <c r="H35" s="333"/>
      <c r="I35" s="310"/>
      <c r="J35" s="310"/>
      <c r="K35" s="600"/>
      <c r="L35" s="315"/>
      <c r="M35" s="324"/>
      <c r="N35" s="10" t="s">
        <v>534</v>
      </c>
      <c r="O35" s="13"/>
      <c r="P35" s="13"/>
      <c r="Q35" s="13"/>
      <c r="R35" s="63">
        <f>(O35*P35*Q35*80*2)</f>
        <v>0</v>
      </c>
      <c r="S35" s="315"/>
      <c r="T35" s="324"/>
      <c r="U35" s="331"/>
      <c r="V35" s="331"/>
      <c r="W35" s="327"/>
    </row>
    <row r="36" spans="1:23" s="12" customFormat="1" ht="18" customHeight="1" thickBot="1">
      <c r="A36" s="333"/>
      <c r="B36" s="328"/>
      <c r="C36" s="311"/>
      <c r="D36" s="354"/>
      <c r="E36" s="311"/>
      <c r="F36" s="333"/>
      <c r="G36" s="333"/>
      <c r="H36" s="333"/>
      <c r="I36" s="311"/>
      <c r="J36" s="311"/>
      <c r="K36" s="601"/>
      <c r="L36" s="316"/>
      <c r="M36" s="325"/>
      <c r="N36" s="13" t="s">
        <v>8</v>
      </c>
      <c r="O36" s="13">
        <v>40</v>
      </c>
      <c r="P36" s="13">
        <v>0.8</v>
      </c>
      <c r="Q36" s="13">
        <v>1.5</v>
      </c>
      <c r="R36" s="63">
        <f>(O36*P36*Q36*80*2)+7500</f>
        <v>15180</v>
      </c>
      <c r="S36" s="316"/>
      <c r="T36" s="325"/>
      <c r="U36" s="331"/>
      <c r="V36" s="331"/>
      <c r="W36" s="328"/>
    </row>
    <row r="37" spans="1:23" s="12" customFormat="1" ht="24.75" customHeight="1">
      <c r="A37" s="333">
        <v>12</v>
      </c>
      <c r="B37" s="344" t="s">
        <v>940</v>
      </c>
      <c r="C37" s="310" t="s">
        <v>975</v>
      </c>
      <c r="D37" s="353" t="s">
        <v>979</v>
      </c>
      <c r="E37" s="344">
        <v>120</v>
      </c>
      <c r="F37" s="344" t="s">
        <v>980</v>
      </c>
      <c r="G37" s="344" t="s">
        <v>981</v>
      </c>
      <c r="H37" s="344">
        <v>603</v>
      </c>
      <c r="I37" s="310">
        <v>3</v>
      </c>
      <c r="J37" s="310">
        <v>0.2</v>
      </c>
      <c r="K37" s="600">
        <f>0.6*9.81*J37*I37</f>
        <v>3.5316</v>
      </c>
      <c r="L37" s="314">
        <v>50</v>
      </c>
      <c r="M37" s="323">
        <f>L37*120</f>
        <v>6000</v>
      </c>
      <c r="N37" s="10" t="s">
        <v>7</v>
      </c>
      <c r="O37" s="10"/>
      <c r="P37" s="10"/>
      <c r="Q37" s="10"/>
      <c r="R37" s="63">
        <f>(O37*P37*Q37*80*2)</f>
        <v>0</v>
      </c>
      <c r="S37" s="314">
        <f>M37*0.65+L37*110+L37*12+M37*0.1</f>
        <v>10600</v>
      </c>
      <c r="T37" s="323">
        <f>4400+I37*1.22*100</f>
        <v>4766</v>
      </c>
      <c r="U37" s="331">
        <v>1500</v>
      </c>
      <c r="V37" s="332">
        <f>U37+T37+S37+R37+R38+R39</f>
        <v>28208.5</v>
      </c>
      <c r="W37" s="326" t="s">
        <v>177</v>
      </c>
    </row>
    <row r="38" spans="1:23" s="12" customFormat="1" ht="24.75" customHeight="1">
      <c r="A38" s="333"/>
      <c r="B38" s="327"/>
      <c r="C38" s="310"/>
      <c r="D38" s="495"/>
      <c r="E38" s="327"/>
      <c r="F38" s="327"/>
      <c r="G38" s="327"/>
      <c r="H38" s="327"/>
      <c r="I38" s="310"/>
      <c r="J38" s="310"/>
      <c r="K38" s="600"/>
      <c r="L38" s="315"/>
      <c r="M38" s="324"/>
      <c r="N38" s="10" t="s">
        <v>534</v>
      </c>
      <c r="O38" s="10"/>
      <c r="P38" s="10"/>
      <c r="Q38" s="10"/>
      <c r="R38" s="63">
        <v>2.5</v>
      </c>
      <c r="S38" s="315"/>
      <c r="T38" s="324"/>
      <c r="U38" s="331"/>
      <c r="V38" s="331"/>
      <c r="W38" s="327"/>
    </row>
    <row r="39" spans="1:23" s="12" customFormat="1" ht="24.75" customHeight="1" thickBot="1">
      <c r="A39" s="333"/>
      <c r="B39" s="328"/>
      <c r="C39" s="311"/>
      <c r="D39" s="496"/>
      <c r="E39" s="328"/>
      <c r="F39" s="328"/>
      <c r="G39" s="328"/>
      <c r="H39" s="328"/>
      <c r="I39" s="311"/>
      <c r="J39" s="311"/>
      <c r="K39" s="601"/>
      <c r="L39" s="316"/>
      <c r="M39" s="325"/>
      <c r="N39" s="13" t="s">
        <v>8</v>
      </c>
      <c r="O39" s="13">
        <v>20</v>
      </c>
      <c r="P39" s="13">
        <v>0.8</v>
      </c>
      <c r="Q39" s="13">
        <v>1.5</v>
      </c>
      <c r="R39" s="63">
        <f>(O39*P39*Q39*80*2)+7500</f>
        <v>11340</v>
      </c>
      <c r="S39" s="316"/>
      <c r="T39" s="325"/>
      <c r="U39" s="331"/>
      <c r="V39" s="331"/>
      <c r="W39" s="328"/>
    </row>
    <row r="40" spans="1:23" s="12" customFormat="1" ht="24.75" customHeight="1">
      <c r="A40" s="311">
        <v>13</v>
      </c>
      <c r="B40" s="344" t="s">
        <v>940</v>
      </c>
      <c r="C40" s="310" t="s">
        <v>982</v>
      </c>
      <c r="D40" s="317" t="s">
        <v>983</v>
      </c>
      <c r="E40" s="310">
        <v>300</v>
      </c>
      <c r="F40" s="326" t="s">
        <v>984</v>
      </c>
      <c r="G40" s="326" t="s">
        <v>985</v>
      </c>
      <c r="H40" s="326">
        <v>615</v>
      </c>
      <c r="I40" s="309">
        <v>5</v>
      </c>
      <c r="J40" s="309">
        <v>0.15</v>
      </c>
      <c r="K40" s="600">
        <f>0.6*9.81*J40*I40</f>
        <v>4.4145</v>
      </c>
      <c r="L40" s="314">
        <v>60</v>
      </c>
      <c r="M40" s="323">
        <f>L40*120</f>
        <v>7200</v>
      </c>
      <c r="N40" s="13" t="s">
        <v>7</v>
      </c>
      <c r="O40" s="13"/>
      <c r="P40" s="13"/>
      <c r="Q40" s="13"/>
      <c r="R40" s="63">
        <f>(O40*P40*Q40*80*2)</f>
        <v>0</v>
      </c>
      <c r="S40" s="314">
        <f>M40*0.65+L40*110+L40*12+M40*0.1</f>
        <v>12720</v>
      </c>
      <c r="T40" s="323">
        <f>4400+I40*1.22*100</f>
        <v>5010</v>
      </c>
      <c r="U40" s="331">
        <v>1500</v>
      </c>
      <c r="V40" s="332">
        <f>U40+T40+S40+R40+R41+R42</f>
        <v>170730</v>
      </c>
      <c r="W40" s="344" t="s">
        <v>197</v>
      </c>
    </row>
    <row r="41" spans="1:23" s="12" customFormat="1" ht="24.75" customHeight="1">
      <c r="A41" s="311"/>
      <c r="B41" s="327"/>
      <c r="C41" s="310"/>
      <c r="D41" s="345"/>
      <c r="E41" s="310"/>
      <c r="F41" s="327"/>
      <c r="G41" s="327"/>
      <c r="H41" s="327"/>
      <c r="I41" s="310"/>
      <c r="J41" s="310"/>
      <c r="K41" s="600"/>
      <c r="L41" s="315"/>
      <c r="M41" s="324"/>
      <c r="N41" s="10" t="s">
        <v>534</v>
      </c>
      <c r="O41" s="13">
        <v>400</v>
      </c>
      <c r="P41" s="13">
        <v>1</v>
      </c>
      <c r="Q41" s="13">
        <v>1.5</v>
      </c>
      <c r="R41" s="63">
        <f>(O41*P41*Q41*80*2)</f>
        <v>96000</v>
      </c>
      <c r="S41" s="315"/>
      <c r="T41" s="324"/>
      <c r="U41" s="331"/>
      <c r="V41" s="331"/>
      <c r="W41" s="327"/>
    </row>
    <row r="42" spans="1:23" s="12" customFormat="1" ht="24.75" customHeight="1" thickBot="1">
      <c r="A42" s="333"/>
      <c r="B42" s="328"/>
      <c r="C42" s="311"/>
      <c r="D42" s="346"/>
      <c r="E42" s="311"/>
      <c r="F42" s="328"/>
      <c r="G42" s="328"/>
      <c r="H42" s="328"/>
      <c r="I42" s="311"/>
      <c r="J42" s="311"/>
      <c r="K42" s="601"/>
      <c r="L42" s="316"/>
      <c r="M42" s="325"/>
      <c r="N42" s="13" t="s">
        <v>8</v>
      </c>
      <c r="O42" s="13">
        <v>250</v>
      </c>
      <c r="P42" s="13">
        <v>0.8</v>
      </c>
      <c r="Q42" s="13">
        <v>1.5</v>
      </c>
      <c r="R42" s="63">
        <f>(O42*P42*Q42*80*2)+7500</f>
        <v>55500</v>
      </c>
      <c r="S42" s="316"/>
      <c r="T42" s="325"/>
      <c r="U42" s="331"/>
      <c r="V42" s="331"/>
      <c r="W42" s="328"/>
    </row>
    <row r="43" spans="1:23" s="12" customFormat="1" ht="24.75" customHeight="1">
      <c r="A43" s="333">
        <v>14</v>
      </c>
      <c r="B43" s="344" t="s">
        <v>940</v>
      </c>
      <c r="C43" s="310" t="s">
        <v>975</v>
      </c>
      <c r="D43" s="317" t="s">
        <v>986</v>
      </c>
      <c r="E43" s="326">
        <v>300</v>
      </c>
      <c r="F43" s="326" t="s">
        <v>987</v>
      </c>
      <c r="G43" s="326" t="s">
        <v>988</v>
      </c>
      <c r="H43" s="326">
        <v>599</v>
      </c>
      <c r="I43" s="309">
        <v>3</v>
      </c>
      <c r="J43" s="309">
        <v>0.2</v>
      </c>
      <c r="K43" s="600">
        <f>0.6*9.81*J43*I43</f>
        <v>3.5316</v>
      </c>
      <c r="L43" s="314">
        <v>60</v>
      </c>
      <c r="M43" s="323">
        <f>L43*120</f>
        <v>7200</v>
      </c>
      <c r="N43" s="13" t="s">
        <v>7</v>
      </c>
      <c r="O43" s="13"/>
      <c r="P43" s="13"/>
      <c r="Q43" s="13"/>
      <c r="R43" s="63">
        <f>(O43*P43*Q43*80*2)</f>
        <v>0</v>
      </c>
      <c r="S43" s="314">
        <f>M43*0.65+L43*110+L43*12+M43*0.1</f>
        <v>12720</v>
      </c>
      <c r="T43" s="323">
        <f>4400+I43*1.22*100</f>
        <v>4766</v>
      </c>
      <c r="U43" s="331">
        <v>1500</v>
      </c>
      <c r="V43" s="332">
        <f>U43+T43+S43+R43+R44+R45</f>
        <v>31350</v>
      </c>
      <c r="W43" s="326" t="s">
        <v>177</v>
      </c>
    </row>
    <row r="44" spans="1:23" s="12" customFormat="1" ht="24.75" customHeight="1">
      <c r="A44" s="333"/>
      <c r="B44" s="327"/>
      <c r="C44" s="310"/>
      <c r="D44" s="345"/>
      <c r="E44" s="327"/>
      <c r="F44" s="327"/>
      <c r="G44" s="327"/>
      <c r="H44" s="327"/>
      <c r="I44" s="310"/>
      <c r="J44" s="310"/>
      <c r="K44" s="600"/>
      <c r="L44" s="315"/>
      <c r="M44" s="324"/>
      <c r="N44" s="10" t="s">
        <v>534</v>
      </c>
      <c r="O44" s="13"/>
      <c r="P44" s="13"/>
      <c r="Q44" s="13"/>
      <c r="R44" s="63">
        <f>(O44*P44*Q44*80*2)</f>
        <v>0</v>
      </c>
      <c r="S44" s="315"/>
      <c r="T44" s="324"/>
      <c r="U44" s="331"/>
      <c r="V44" s="331"/>
      <c r="W44" s="327"/>
    </row>
    <row r="45" spans="1:23" s="12" customFormat="1" ht="24.75" customHeight="1" thickBot="1">
      <c r="A45" s="333"/>
      <c r="B45" s="328"/>
      <c r="C45" s="311"/>
      <c r="D45" s="346"/>
      <c r="E45" s="328"/>
      <c r="F45" s="328"/>
      <c r="G45" s="328"/>
      <c r="H45" s="328"/>
      <c r="I45" s="311"/>
      <c r="J45" s="311"/>
      <c r="K45" s="601"/>
      <c r="L45" s="316"/>
      <c r="M45" s="325"/>
      <c r="N45" s="13" t="s">
        <v>8</v>
      </c>
      <c r="O45" s="13">
        <v>20</v>
      </c>
      <c r="P45" s="13">
        <v>0.8</v>
      </c>
      <c r="Q45" s="13">
        <v>1.9</v>
      </c>
      <c r="R45" s="63">
        <f>(O45*P45*Q45*80*2)+7500</f>
        <v>12364</v>
      </c>
      <c r="S45" s="316"/>
      <c r="T45" s="325"/>
      <c r="U45" s="331"/>
      <c r="V45" s="331"/>
      <c r="W45" s="328"/>
    </row>
    <row r="46" spans="1:23" s="12" customFormat="1" ht="24.75" customHeight="1">
      <c r="A46" s="311">
        <v>15</v>
      </c>
      <c r="B46" s="344" t="s">
        <v>940</v>
      </c>
      <c r="C46" s="310" t="s">
        <v>989</v>
      </c>
      <c r="D46" s="317" t="s">
        <v>990</v>
      </c>
      <c r="E46" s="326">
        <v>300</v>
      </c>
      <c r="F46" s="326" t="s">
        <v>991</v>
      </c>
      <c r="G46" s="326" t="s">
        <v>992</v>
      </c>
      <c r="H46" s="326">
        <v>619</v>
      </c>
      <c r="I46" s="309">
        <v>3.5</v>
      </c>
      <c r="J46" s="309">
        <v>0.3</v>
      </c>
      <c r="K46" s="600">
        <f>0.6*9.81*J46*I46</f>
        <v>6.1803</v>
      </c>
      <c r="L46" s="314">
        <v>80</v>
      </c>
      <c r="M46" s="323">
        <f>L46*120</f>
        <v>9600</v>
      </c>
      <c r="N46" s="13" t="s">
        <v>7</v>
      </c>
      <c r="O46" s="13"/>
      <c r="P46" s="13"/>
      <c r="Q46" s="13"/>
      <c r="R46" s="63">
        <f>(O46*P46*Q46*80*2)</f>
        <v>0</v>
      </c>
      <c r="S46" s="314">
        <f>M46*0.65+L46*110+L46*12+M46*0.1</f>
        <v>16960</v>
      </c>
      <c r="T46" s="323">
        <f>4400+I46*1.22*100</f>
        <v>4827</v>
      </c>
      <c r="U46" s="331">
        <v>1500</v>
      </c>
      <c r="V46" s="332">
        <f>U46+T46+S46+R46+R47+R48</f>
        <v>46787</v>
      </c>
      <c r="W46" s="353" t="s">
        <v>993</v>
      </c>
    </row>
    <row r="47" spans="1:23" s="12" customFormat="1" ht="24.75" customHeight="1">
      <c r="A47" s="311"/>
      <c r="B47" s="327"/>
      <c r="C47" s="310"/>
      <c r="D47" s="345"/>
      <c r="E47" s="327"/>
      <c r="F47" s="327"/>
      <c r="G47" s="327"/>
      <c r="H47" s="327"/>
      <c r="I47" s="310"/>
      <c r="J47" s="310"/>
      <c r="K47" s="600"/>
      <c r="L47" s="315"/>
      <c r="M47" s="324"/>
      <c r="N47" s="10" t="s">
        <v>534</v>
      </c>
      <c r="O47" s="13"/>
      <c r="P47" s="13"/>
      <c r="Q47" s="13"/>
      <c r="R47" s="63">
        <f>(O47*P47*Q47*80*2)</f>
        <v>0</v>
      </c>
      <c r="S47" s="315"/>
      <c r="T47" s="324"/>
      <c r="U47" s="331"/>
      <c r="V47" s="331"/>
      <c r="W47" s="495"/>
    </row>
    <row r="48" spans="1:23" s="12" customFormat="1" ht="24.75" customHeight="1" thickBot="1">
      <c r="A48" s="333"/>
      <c r="B48" s="328"/>
      <c r="C48" s="311"/>
      <c r="D48" s="346"/>
      <c r="E48" s="328"/>
      <c r="F48" s="328"/>
      <c r="G48" s="328"/>
      <c r="H48" s="328"/>
      <c r="I48" s="311"/>
      <c r="J48" s="311"/>
      <c r="K48" s="601"/>
      <c r="L48" s="316"/>
      <c r="M48" s="325"/>
      <c r="N48" s="13" t="s">
        <v>8</v>
      </c>
      <c r="O48" s="13">
        <v>50</v>
      </c>
      <c r="P48" s="13">
        <v>1</v>
      </c>
      <c r="Q48" s="13">
        <v>2</v>
      </c>
      <c r="R48" s="63">
        <f>(O48*P48*Q48*80*2)+7500</f>
        <v>23500</v>
      </c>
      <c r="S48" s="316"/>
      <c r="T48" s="325"/>
      <c r="U48" s="331"/>
      <c r="V48" s="331"/>
      <c r="W48" s="496"/>
    </row>
    <row r="49" spans="1:23" s="12" customFormat="1" ht="24.75" customHeight="1">
      <c r="A49" s="333">
        <v>16</v>
      </c>
      <c r="B49" s="344" t="s">
        <v>940</v>
      </c>
      <c r="C49" s="310" t="s">
        <v>994</v>
      </c>
      <c r="D49" s="317" t="s">
        <v>995</v>
      </c>
      <c r="E49" s="326">
        <v>150</v>
      </c>
      <c r="F49" s="326" t="s">
        <v>996</v>
      </c>
      <c r="G49" s="326" t="s">
        <v>997</v>
      </c>
      <c r="H49" s="326">
        <v>618</v>
      </c>
      <c r="I49" s="309">
        <v>4</v>
      </c>
      <c r="J49" s="309">
        <v>0.3</v>
      </c>
      <c r="K49" s="600">
        <f>0.6*9.81*J49*I49</f>
        <v>7.0632</v>
      </c>
      <c r="L49" s="314">
        <v>50</v>
      </c>
      <c r="M49" s="323">
        <f>L49*120</f>
        <v>6000</v>
      </c>
      <c r="N49" s="13" t="s">
        <v>7</v>
      </c>
      <c r="O49" s="13"/>
      <c r="P49" s="13"/>
      <c r="Q49" s="13"/>
      <c r="R49" s="63">
        <f>(O49*P49*Q49*80*2)</f>
        <v>0</v>
      </c>
      <c r="S49" s="314">
        <f>M49*0.65+L49*110+L49*12+M49*0.1</f>
        <v>10600</v>
      </c>
      <c r="T49" s="323">
        <f>4400+I49*1.22*100</f>
        <v>4888</v>
      </c>
      <c r="U49" s="331"/>
      <c r="V49" s="332"/>
      <c r="W49" s="353" t="s">
        <v>177</v>
      </c>
    </row>
    <row r="50" spans="1:23" s="12" customFormat="1" ht="24.75" customHeight="1">
      <c r="A50" s="333"/>
      <c r="B50" s="327"/>
      <c r="C50" s="310"/>
      <c r="D50" s="345"/>
      <c r="E50" s="327"/>
      <c r="F50" s="327"/>
      <c r="G50" s="327"/>
      <c r="H50" s="327"/>
      <c r="I50" s="310"/>
      <c r="J50" s="310"/>
      <c r="K50" s="600"/>
      <c r="L50" s="315"/>
      <c r="M50" s="324"/>
      <c r="N50" s="10" t="s">
        <v>534</v>
      </c>
      <c r="O50" s="13"/>
      <c r="P50" s="13"/>
      <c r="Q50" s="13"/>
      <c r="R50" s="63">
        <f>(O50*P50*Q50*80*2)</f>
        <v>0</v>
      </c>
      <c r="S50" s="315"/>
      <c r="T50" s="324"/>
      <c r="U50" s="331"/>
      <c r="V50" s="331"/>
      <c r="W50" s="495"/>
    </row>
    <row r="51" spans="1:23" s="12" customFormat="1" ht="24.75" customHeight="1" thickBot="1">
      <c r="A51" s="333"/>
      <c r="B51" s="328"/>
      <c r="C51" s="311"/>
      <c r="D51" s="346"/>
      <c r="E51" s="328"/>
      <c r="F51" s="328"/>
      <c r="G51" s="328"/>
      <c r="H51" s="328"/>
      <c r="I51" s="311"/>
      <c r="J51" s="311"/>
      <c r="K51" s="601"/>
      <c r="L51" s="316"/>
      <c r="M51" s="325"/>
      <c r="N51" s="13" t="s">
        <v>8</v>
      </c>
      <c r="O51" s="13">
        <v>30</v>
      </c>
      <c r="P51" s="13">
        <v>0.8</v>
      </c>
      <c r="Q51" s="13">
        <v>1.5</v>
      </c>
      <c r="R51" s="63"/>
      <c r="S51" s="316"/>
      <c r="T51" s="325"/>
      <c r="U51" s="331"/>
      <c r="V51" s="331"/>
      <c r="W51" s="496"/>
    </row>
    <row r="52" spans="1:23" s="12" customFormat="1" ht="24.75" customHeight="1">
      <c r="A52" s="311">
        <v>17</v>
      </c>
      <c r="B52" s="344" t="s">
        <v>940</v>
      </c>
      <c r="C52" s="310" t="s">
        <v>994</v>
      </c>
      <c r="D52" s="317" t="s">
        <v>995</v>
      </c>
      <c r="E52" s="326">
        <v>150</v>
      </c>
      <c r="F52" s="326" t="s">
        <v>998</v>
      </c>
      <c r="G52" s="326" t="s">
        <v>999</v>
      </c>
      <c r="H52" s="326">
        <v>621</v>
      </c>
      <c r="I52" s="309">
        <v>3</v>
      </c>
      <c r="J52" s="309">
        <v>0.15</v>
      </c>
      <c r="K52" s="600">
        <f>0.6*9.81*J52*I52</f>
        <v>2.6487</v>
      </c>
      <c r="L52" s="314">
        <v>50</v>
      </c>
      <c r="M52" s="323">
        <f>L52*120</f>
        <v>6000</v>
      </c>
      <c r="N52" s="13" t="s">
        <v>7</v>
      </c>
      <c r="O52" s="13"/>
      <c r="P52" s="13"/>
      <c r="Q52" s="13"/>
      <c r="R52" s="63">
        <f>(O52*P52*Q52*80*2)</f>
        <v>0</v>
      </c>
      <c r="S52" s="314">
        <f>M52*0.65+L52*110+L52*12+M52*0.1</f>
        <v>10600</v>
      </c>
      <c r="T52" s="323">
        <f>4400+I52*1.22*100</f>
        <v>4766</v>
      </c>
      <c r="U52" s="331">
        <v>1500</v>
      </c>
      <c r="V52" s="332">
        <f>U52+T52+S52+R52+R53+R54</f>
        <v>33966</v>
      </c>
      <c r="W52" s="353" t="s">
        <v>177</v>
      </c>
    </row>
    <row r="53" spans="1:23" s="12" customFormat="1" ht="24.75" customHeight="1">
      <c r="A53" s="311"/>
      <c r="B53" s="327"/>
      <c r="C53" s="310"/>
      <c r="D53" s="345"/>
      <c r="E53" s="327"/>
      <c r="F53" s="327"/>
      <c r="G53" s="327"/>
      <c r="H53" s="327"/>
      <c r="I53" s="310"/>
      <c r="J53" s="310"/>
      <c r="K53" s="600"/>
      <c r="L53" s="315"/>
      <c r="M53" s="324"/>
      <c r="N53" s="10" t="s">
        <v>534</v>
      </c>
      <c r="O53" s="13"/>
      <c r="P53" s="13"/>
      <c r="Q53" s="13"/>
      <c r="R53" s="63">
        <f>(O53*P53*Q53*80*2)</f>
        <v>0</v>
      </c>
      <c r="S53" s="315"/>
      <c r="T53" s="324"/>
      <c r="U53" s="331"/>
      <c r="V53" s="331"/>
      <c r="W53" s="495"/>
    </row>
    <row r="54" spans="1:23" s="12" customFormat="1" ht="24.75" customHeight="1" thickBot="1">
      <c r="A54" s="333"/>
      <c r="B54" s="328"/>
      <c r="C54" s="311"/>
      <c r="D54" s="346"/>
      <c r="E54" s="328"/>
      <c r="F54" s="328"/>
      <c r="G54" s="328"/>
      <c r="H54" s="328"/>
      <c r="I54" s="311"/>
      <c r="J54" s="311"/>
      <c r="K54" s="601"/>
      <c r="L54" s="316"/>
      <c r="M54" s="325"/>
      <c r="N54" s="13" t="s">
        <v>8</v>
      </c>
      <c r="O54" s="13">
        <v>50</v>
      </c>
      <c r="P54" s="13">
        <v>0.8</v>
      </c>
      <c r="Q54" s="13">
        <v>1.5</v>
      </c>
      <c r="R54" s="63">
        <f>(O54*P54*Q54*80*2)+7500</f>
        <v>17100</v>
      </c>
      <c r="S54" s="316"/>
      <c r="T54" s="325"/>
      <c r="U54" s="331"/>
      <c r="V54" s="331"/>
      <c r="W54" s="496"/>
    </row>
    <row r="55" spans="1:23" s="12" customFormat="1" ht="18" customHeight="1">
      <c r="A55" s="333">
        <v>18</v>
      </c>
      <c r="B55" s="344" t="s">
        <v>940</v>
      </c>
      <c r="C55" s="310" t="s">
        <v>1000</v>
      </c>
      <c r="D55" s="333" t="s">
        <v>1001</v>
      </c>
      <c r="E55" s="310">
        <v>250</v>
      </c>
      <c r="F55" s="330" t="s">
        <v>1002</v>
      </c>
      <c r="G55" s="320" t="s">
        <v>1003</v>
      </c>
      <c r="H55" s="309">
        <v>574</v>
      </c>
      <c r="I55" s="309">
        <v>5</v>
      </c>
      <c r="J55" s="309">
        <v>0.3</v>
      </c>
      <c r="K55" s="600">
        <f>0.6*9.81*J55*I55</f>
        <v>8.829</v>
      </c>
      <c r="L55" s="314">
        <v>100</v>
      </c>
      <c r="M55" s="323">
        <f>L55*120</f>
        <v>12000</v>
      </c>
      <c r="N55" s="13" t="s">
        <v>7</v>
      </c>
      <c r="O55" s="13"/>
      <c r="P55" s="13"/>
      <c r="Q55" s="13"/>
      <c r="R55" s="63">
        <f>(O55*P55*Q55*80*2)</f>
        <v>0</v>
      </c>
      <c r="S55" s="314">
        <f>M55*0.65+L55*110+L55*12+M55*0.1</f>
        <v>21200</v>
      </c>
      <c r="T55" s="323">
        <f>4400+I55*1.22*100</f>
        <v>5010</v>
      </c>
      <c r="U55" s="331">
        <v>1500</v>
      </c>
      <c r="V55" s="332">
        <f>U55+T55+S55+R55+R56+R57</f>
        <v>58250</v>
      </c>
      <c r="W55" s="353" t="s">
        <v>177</v>
      </c>
    </row>
    <row r="56" spans="1:23" s="12" customFormat="1" ht="18" customHeight="1">
      <c r="A56" s="333"/>
      <c r="B56" s="327"/>
      <c r="C56" s="310"/>
      <c r="D56" s="333"/>
      <c r="E56" s="310"/>
      <c r="F56" s="330"/>
      <c r="G56" s="321"/>
      <c r="H56" s="310"/>
      <c r="I56" s="310"/>
      <c r="J56" s="310"/>
      <c r="K56" s="600"/>
      <c r="L56" s="315"/>
      <c r="M56" s="324"/>
      <c r="N56" s="10" t="s">
        <v>534</v>
      </c>
      <c r="O56" s="13"/>
      <c r="P56" s="13"/>
      <c r="Q56" s="13"/>
      <c r="R56" s="63">
        <f>(O56*P56*Q56*80*2)</f>
        <v>0</v>
      </c>
      <c r="S56" s="315"/>
      <c r="T56" s="324"/>
      <c r="U56" s="331"/>
      <c r="V56" s="331"/>
      <c r="W56" s="495"/>
    </row>
    <row r="57" spans="1:23" s="12" customFormat="1" ht="18" customHeight="1" thickBot="1">
      <c r="A57" s="333"/>
      <c r="B57" s="328"/>
      <c r="C57" s="311"/>
      <c r="D57" s="333"/>
      <c r="E57" s="311"/>
      <c r="F57" s="330"/>
      <c r="G57" s="322"/>
      <c r="H57" s="311"/>
      <c r="I57" s="311"/>
      <c r="J57" s="311"/>
      <c r="K57" s="601"/>
      <c r="L57" s="316"/>
      <c r="M57" s="325"/>
      <c r="N57" s="13" t="s">
        <v>8</v>
      </c>
      <c r="O57" s="13">
        <v>80</v>
      </c>
      <c r="P57" s="13">
        <v>1</v>
      </c>
      <c r="Q57" s="13">
        <v>1.8</v>
      </c>
      <c r="R57" s="63">
        <f>(O57*P57*Q57*80*2)+7500</f>
        <v>30540</v>
      </c>
      <c r="S57" s="316"/>
      <c r="T57" s="325"/>
      <c r="U57" s="331"/>
      <c r="V57" s="331"/>
      <c r="W57" s="496"/>
    </row>
    <row r="58" spans="1:23" s="12" customFormat="1" ht="18" customHeight="1">
      <c r="A58" s="311">
        <v>19</v>
      </c>
      <c r="B58" s="344" t="s">
        <v>940</v>
      </c>
      <c r="C58" s="310" t="s">
        <v>1004</v>
      </c>
      <c r="D58" s="317" t="s">
        <v>1005</v>
      </c>
      <c r="E58" s="310">
        <v>500</v>
      </c>
      <c r="F58" s="333" t="s">
        <v>1006</v>
      </c>
      <c r="G58" s="333" t="s">
        <v>1007</v>
      </c>
      <c r="H58" s="333">
        <v>628</v>
      </c>
      <c r="I58" s="309">
        <v>4</v>
      </c>
      <c r="J58" s="309">
        <v>0.6</v>
      </c>
      <c r="K58" s="600">
        <f>0.6*9.81*J58*I58</f>
        <v>14.1264</v>
      </c>
      <c r="L58" s="314">
        <v>80</v>
      </c>
      <c r="M58" s="323">
        <f>L58*120</f>
        <v>9600</v>
      </c>
      <c r="N58" s="13" t="s">
        <v>7</v>
      </c>
      <c r="O58" s="13"/>
      <c r="P58" s="13"/>
      <c r="Q58" s="13"/>
      <c r="R58" s="63">
        <f>(O58*P58*Q58*80*2)</f>
        <v>0</v>
      </c>
      <c r="S58" s="314">
        <f>M58*0.65+L58*110+L58*12+M58*0.1</f>
        <v>16960</v>
      </c>
      <c r="T58" s="323">
        <f>4400+I58*1.22*100</f>
        <v>4888</v>
      </c>
      <c r="U58" s="331">
        <v>1500</v>
      </c>
      <c r="V58" s="332">
        <f>U58+T58+S58+R58+R59+R60</f>
        <v>46848</v>
      </c>
      <c r="W58" s="344" t="s">
        <v>177</v>
      </c>
    </row>
    <row r="59" spans="1:23" s="12" customFormat="1" ht="18" customHeight="1">
      <c r="A59" s="311"/>
      <c r="B59" s="327"/>
      <c r="C59" s="310"/>
      <c r="D59" s="345"/>
      <c r="E59" s="310"/>
      <c r="F59" s="333"/>
      <c r="G59" s="333"/>
      <c r="H59" s="333"/>
      <c r="I59" s="310"/>
      <c r="J59" s="310"/>
      <c r="K59" s="600"/>
      <c r="L59" s="315"/>
      <c r="M59" s="324"/>
      <c r="N59" s="10" t="s">
        <v>534</v>
      </c>
      <c r="O59" s="13"/>
      <c r="P59" s="13"/>
      <c r="Q59" s="13"/>
      <c r="R59" s="63">
        <f>(O59*P59*Q59*80*2)</f>
        <v>0</v>
      </c>
      <c r="S59" s="315"/>
      <c r="T59" s="324"/>
      <c r="U59" s="331"/>
      <c r="V59" s="331"/>
      <c r="W59" s="327"/>
    </row>
    <row r="60" spans="1:23" s="12" customFormat="1" ht="18" customHeight="1" thickBot="1">
      <c r="A60" s="333"/>
      <c r="B60" s="328"/>
      <c r="C60" s="311"/>
      <c r="D60" s="346"/>
      <c r="E60" s="311"/>
      <c r="F60" s="333"/>
      <c r="G60" s="333"/>
      <c r="H60" s="333"/>
      <c r="I60" s="311"/>
      <c r="J60" s="311"/>
      <c r="K60" s="601"/>
      <c r="L60" s="316"/>
      <c r="M60" s="325"/>
      <c r="N60" s="13" t="s">
        <v>8</v>
      </c>
      <c r="O60" s="13">
        <v>50</v>
      </c>
      <c r="P60" s="13">
        <v>1</v>
      </c>
      <c r="Q60" s="13">
        <v>2</v>
      </c>
      <c r="R60" s="63">
        <f>(O60*P60*Q60*80*2)+7500</f>
        <v>23500</v>
      </c>
      <c r="S60" s="316"/>
      <c r="T60" s="325"/>
      <c r="U60" s="331"/>
      <c r="V60" s="331"/>
      <c r="W60" s="328"/>
    </row>
    <row r="61" spans="1:23" s="12" customFormat="1" ht="19.5" customHeight="1">
      <c r="A61" s="333">
        <v>20</v>
      </c>
      <c r="B61" s="344" t="s">
        <v>940</v>
      </c>
      <c r="C61" s="310" t="s">
        <v>1004</v>
      </c>
      <c r="D61" s="317" t="s">
        <v>1008</v>
      </c>
      <c r="E61" s="309">
        <v>150</v>
      </c>
      <c r="F61" s="309" t="s">
        <v>1009</v>
      </c>
      <c r="G61" s="309" t="s">
        <v>1010</v>
      </c>
      <c r="H61" s="309">
        <v>630</v>
      </c>
      <c r="I61" s="309">
        <v>5</v>
      </c>
      <c r="J61" s="309">
        <v>0.4</v>
      </c>
      <c r="K61" s="600">
        <f>0.6*9.81*J61*I61</f>
        <v>11.772</v>
      </c>
      <c r="L61" s="314">
        <v>80</v>
      </c>
      <c r="M61" s="323">
        <f>L61*120</f>
        <v>9600</v>
      </c>
      <c r="N61" s="13" t="s">
        <v>7</v>
      </c>
      <c r="O61" s="13"/>
      <c r="P61" s="13"/>
      <c r="Q61" s="13"/>
      <c r="R61" s="63">
        <f>(O61*P61*Q61*80*2)</f>
        <v>0</v>
      </c>
      <c r="S61" s="314">
        <f>M61*0.65+L61*110+L61*12+M61*0.1</f>
        <v>16960</v>
      </c>
      <c r="T61" s="323">
        <f>4400+I61*1.22*100</f>
        <v>5010</v>
      </c>
      <c r="U61" s="331">
        <v>1501</v>
      </c>
      <c r="V61" s="332">
        <f>U61+T61+S61+R61+R62+R63</f>
        <v>37371</v>
      </c>
      <c r="W61" s="326" t="s">
        <v>1014</v>
      </c>
    </row>
    <row r="62" spans="1:23" s="12" customFormat="1" ht="19.5" customHeight="1">
      <c r="A62" s="333"/>
      <c r="B62" s="327"/>
      <c r="C62" s="310"/>
      <c r="D62" s="345"/>
      <c r="E62" s="310"/>
      <c r="F62" s="310"/>
      <c r="G62" s="310"/>
      <c r="H62" s="310"/>
      <c r="I62" s="310"/>
      <c r="J62" s="310"/>
      <c r="K62" s="600"/>
      <c r="L62" s="315"/>
      <c r="M62" s="324"/>
      <c r="N62" s="10" t="s">
        <v>534</v>
      </c>
      <c r="O62" s="13"/>
      <c r="P62" s="13"/>
      <c r="Q62" s="13"/>
      <c r="R62" s="63">
        <f>(O62*P62*Q62*80*2)</f>
        <v>0</v>
      </c>
      <c r="S62" s="315"/>
      <c r="T62" s="324"/>
      <c r="U62" s="331"/>
      <c r="V62" s="331"/>
      <c r="W62" s="327"/>
    </row>
    <row r="63" spans="1:23" s="12" customFormat="1" ht="19.5" customHeight="1" thickBot="1">
      <c r="A63" s="333"/>
      <c r="B63" s="328"/>
      <c r="C63" s="311"/>
      <c r="D63" s="346"/>
      <c r="E63" s="311"/>
      <c r="F63" s="311"/>
      <c r="G63" s="311"/>
      <c r="H63" s="311"/>
      <c r="I63" s="311"/>
      <c r="J63" s="311"/>
      <c r="K63" s="601"/>
      <c r="L63" s="316"/>
      <c r="M63" s="325"/>
      <c r="N63" s="13" t="s">
        <v>8</v>
      </c>
      <c r="O63" s="13">
        <v>20</v>
      </c>
      <c r="P63" s="13">
        <v>1</v>
      </c>
      <c r="Q63" s="13">
        <v>2</v>
      </c>
      <c r="R63" s="63">
        <f>(O63*P63*Q63*80*2)+7500</f>
        <v>13900</v>
      </c>
      <c r="S63" s="316"/>
      <c r="T63" s="325"/>
      <c r="U63" s="331"/>
      <c r="V63" s="331"/>
      <c r="W63" s="328"/>
    </row>
    <row r="64" spans="1:23" s="12" customFormat="1" ht="19.5" customHeight="1">
      <c r="A64" s="311">
        <v>21</v>
      </c>
      <c r="B64" s="344" t="s">
        <v>940</v>
      </c>
      <c r="C64" s="310" t="s">
        <v>1004</v>
      </c>
      <c r="D64" s="309" t="s">
        <v>1011</v>
      </c>
      <c r="E64" s="309">
        <v>500</v>
      </c>
      <c r="F64" s="309" t="s">
        <v>1012</v>
      </c>
      <c r="G64" s="309" t="s">
        <v>1013</v>
      </c>
      <c r="H64" s="309">
        <v>636</v>
      </c>
      <c r="I64" s="309">
        <v>3.5</v>
      </c>
      <c r="J64" s="309">
        <v>0.4</v>
      </c>
      <c r="K64" s="600">
        <f>0.6*9.81*J64*I64</f>
        <v>8.240400000000001</v>
      </c>
      <c r="L64" s="314">
        <v>80</v>
      </c>
      <c r="M64" s="323">
        <f>L64*120</f>
        <v>9600</v>
      </c>
      <c r="N64" s="13" t="s">
        <v>7</v>
      </c>
      <c r="O64" s="13"/>
      <c r="P64" s="13"/>
      <c r="Q64" s="13"/>
      <c r="R64" s="63">
        <f>(O64*P64*Q64*80*2)</f>
        <v>0</v>
      </c>
      <c r="S64" s="314">
        <f>M64*0.65+L64*110+L64*12+M64*0.1</f>
        <v>16960</v>
      </c>
      <c r="T64" s="323">
        <f>4400+I64*1.22*100</f>
        <v>4827</v>
      </c>
      <c r="U64" s="331">
        <v>1502</v>
      </c>
      <c r="V64" s="332">
        <f>U64+T64+S64+R64+R65+R66</f>
        <v>37189</v>
      </c>
      <c r="W64" s="344" t="s">
        <v>1015</v>
      </c>
    </row>
    <row r="65" spans="1:23" s="12" customFormat="1" ht="19.5" customHeight="1">
      <c r="A65" s="311"/>
      <c r="B65" s="327"/>
      <c r="C65" s="310"/>
      <c r="D65" s="310"/>
      <c r="E65" s="310"/>
      <c r="F65" s="310"/>
      <c r="G65" s="310"/>
      <c r="H65" s="310"/>
      <c r="I65" s="310"/>
      <c r="J65" s="310"/>
      <c r="K65" s="600"/>
      <c r="L65" s="315"/>
      <c r="M65" s="324"/>
      <c r="N65" s="10" t="s">
        <v>534</v>
      </c>
      <c r="O65" s="13"/>
      <c r="P65" s="13"/>
      <c r="Q65" s="13"/>
      <c r="R65" s="63">
        <f>(O65*P65*Q65*80*2)</f>
        <v>0</v>
      </c>
      <c r="S65" s="315"/>
      <c r="T65" s="324"/>
      <c r="U65" s="331"/>
      <c r="V65" s="331"/>
      <c r="W65" s="327"/>
    </row>
    <row r="66" spans="1:23" s="12" customFormat="1" ht="19.5" customHeight="1">
      <c r="A66" s="333"/>
      <c r="B66" s="328"/>
      <c r="C66" s="311"/>
      <c r="D66" s="311"/>
      <c r="E66" s="311"/>
      <c r="F66" s="311"/>
      <c r="G66" s="311"/>
      <c r="H66" s="311"/>
      <c r="I66" s="311"/>
      <c r="J66" s="311"/>
      <c r="K66" s="601"/>
      <c r="L66" s="316"/>
      <c r="M66" s="325"/>
      <c r="N66" s="13" t="s">
        <v>8</v>
      </c>
      <c r="O66" s="13">
        <v>20</v>
      </c>
      <c r="P66" s="13">
        <v>1</v>
      </c>
      <c r="Q66" s="13">
        <v>2</v>
      </c>
      <c r="R66" s="63">
        <f>(O66*P66*Q66*80*2)+7500</f>
        <v>13900</v>
      </c>
      <c r="S66" s="316"/>
      <c r="T66" s="325"/>
      <c r="U66" s="331"/>
      <c r="V66" s="331"/>
      <c r="W66" s="328"/>
    </row>
    <row r="67" spans="1:24" s="7" customFormat="1" ht="18" customHeight="1">
      <c r="A67" s="377" t="s">
        <v>373</v>
      </c>
      <c r="B67" s="378"/>
      <c r="C67" s="378"/>
      <c r="D67" s="379"/>
      <c r="E67" s="335">
        <f>SUM(E4:E66)</f>
        <v>5670</v>
      </c>
      <c r="F67" s="338"/>
      <c r="G67" s="338"/>
      <c r="H67" s="335"/>
      <c r="I67" s="335"/>
      <c r="J67" s="335"/>
      <c r="K67" s="534">
        <f>SUM(K4:K66)</f>
        <v>187.64567999999994</v>
      </c>
      <c r="L67" s="336"/>
      <c r="M67" s="335"/>
      <c r="N67" s="548"/>
      <c r="O67" s="535"/>
      <c r="P67" s="535"/>
      <c r="Q67" s="535"/>
      <c r="R67" s="535"/>
      <c r="S67" s="536"/>
      <c r="T67" s="535"/>
      <c r="U67" s="335"/>
      <c r="V67" s="336">
        <f>SUM(V4:V66)</f>
        <v>1029529.5</v>
      </c>
      <c r="W67" s="341"/>
      <c r="X67" s="18"/>
    </row>
    <row r="68" spans="1:24" s="7" customFormat="1" ht="18" customHeight="1">
      <c r="A68" s="380"/>
      <c r="B68" s="381"/>
      <c r="C68" s="381"/>
      <c r="D68" s="382"/>
      <c r="E68" s="335">
        <f>SUM(E67:E67)</f>
        <v>5670</v>
      </c>
      <c r="F68" s="338"/>
      <c r="G68" s="338"/>
      <c r="H68" s="335"/>
      <c r="I68" s="335"/>
      <c r="J68" s="335"/>
      <c r="K68" s="534">
        <f>SUM(K67:K67)</f>
        <v>187.64567999999994</v>
      </c>
      <c r="L68" s="336"/>
      <c r="M68" s="335"/>
      <c r="N68" s="549"/>
      <c r="O68" s="539"/>
      <c r="P68" s="539"/>
      <c r="Q68" s="539"/>
      <c r="R68" s="342"/>
      <c r="S68" s="537"/>
      <c r="T68" s="539"/>
      <c r="U68" s="335"/>
      <c r="V68" s="335"/>
      <c r="W68" s="341"/>
      <c r="X68" s="18"/>
    </row>
    <row r="69" spans="1:24" s="7" customFormat="1" ht="18" customHeight="1">
      <c r="A69" s="383"/>
      <c r="B69" s="384"/>
      <c r="C69" s="384"/>
      <c r="D69" s="385"/>
      <c r="E69" s="335">
        <f>SUM(E67:E68)</f>
        <v>11340</v>
      </c>
      <c r="F69" s="338"/>
      <c r="G69" s="338"/>
      <c r="H69" s="335"/>
      <c r="I69" s="335"/>
      <c r="J69" s="335"/>
      <c r="K69" s="534">
        <f>SUM(K67:K68)</f>
        <v>375.2913599999999</v>
      </c>
      <c r="L69" s="336"/>
      <c r="M69" s="335"/>
      <c r="N69" s="550"/>
      <c r="O69" s="540"/>
      <c r="P69" s="540"/>
      <c r="Q69" s="540"/>
      <c r="R69" s="343"/>
      <c r="S69" s="538"/>
      <c r="T69" s="540"/>
      <c r="U69" s="335"/>
      <c r="V69" s="335"/>
      <c r="W69" s="341"/>
      <c r="X69" s="18"/>
    </row>
  </sheetData>
  <mergeCells count="411">
    <mergeCell ref="R2:T2"/>
    <mergeCell ref="C1:P1"/>
    <mergeCell ref="A2:A3"/>
    <mergeCell ref="B2:B3"/>
    <mergeCell ref="C2:C3"/>
    <mergeCell ref="D2:D3"/>
    <mergeCell ref="E2:E3"/>
    <mergeCell ref="F2:H2"/>
    <mergeCell ref="I2:M2"/>
    <mergeCell ref="N2:Q2"/>
    <mergeCell ref="U2:U3"/>
    <mergeCell ref="V2:V3"/>
    <mergeCell ref="W2:W3"/>
    <mergeCell ref="A4:A6"/>
    <mergeCell ref="B4:B6"/>
    <mergeCell ref="C4:C6"/>
    <mergeCell ref="D4:D6"/>
    <mergeCell ref="E4:E6"/>
    <mergeCell ref="F4:F6"/>
    <mergeCell ref="G4:G6"/>
    <mergeCell ref="V4:V6"/>
    <mergeCell ref="L4:L6"/>
    <mergeCell ref="M4:M6"/>
    <mergeCell ref="H4:H6"/>
    <mergeCell ref="I4:I6"/>
    <mergeCell ref="J4:J6"/>
    <mergeCell ref="K4:K6"/>
    <mergeCell ref="I7:I9"/>
    <mergeCell ref="S4:S6"/>
    <mergeCell ref="T4:T6"/>
    <mergeCell ref="U4:U6"/>
    <mergeCell ref="S7:S9"/>
    <mergeCell ref="T7:T9"/>
    <mergeCell ref="J7:J9"/>
    <mergeCell ref="K7:K9"/>
    <mergeCell ref="L7:L9"/>
    <mergeCell ref="M7:M9"/>
    <mergeCell ref="E7:E9"/>
    <mergeCell ref="F7:F9"/>
    <mergeCell ref="G7:G9"/>
    <mergeCell ref="H7:H9"/>
    <mergeCell ref="A7:A9"/>
    <mergeCell ref="B7:B9"/>
    <mergeCell ref="C7:C9"/>
    <mergeCell ref="D7:D9"/>
    <mergeCell ref="U7:U9"/>
    <mergeCell ref="V7:V9"/>
    <mergeCell ref="A10:A12"/>
    <mergeCell ref="B10:B12"/>
    <mergeCell ref="C10:C12"/>
    <mergeCell ref="D10:D12"/>
    <mergeCell ref="E10:E12"/>
    <mergeCell ref="F10:F12"/>
    <mergeCell ref="G10:G12"/>
    <mergeCell ref="H10:H12"/>
    <mergeCell ref="M10:M12"/>
    <mergeCell ref="S10:S12"/>
    <mergeCell ref="I10:I12"/>
    <mergeCell ref="J10:J12"/>
    <mergeCell ref="K10:K12"/>
    <mergeCell ref="L10:L12"/>
    <mergeCell ref="T10:T12"/>
    <mergeCell ref="U10:U12"/>
    <mergeCell ref="V10:V12"/>
    <mergeCell ref="W10:W12"/>
    <mergeCell ref="A13:A15"/>
    <mergeCell ref="B13:B15"/>
    <mergeCell ref="C13:C15"/>
    <mergeCell ref="D13:D15"/>
    <mergeCell ref="E13:E15"/>
    <mergeCell ref="F13:F15"/>
    <mergeCell ref="G13:G15"/>
    <mergeCell ref="H13:H15"/>
    <mergeCell ref="M13:M15"/>
    <mergeCell ref="S13:S15"/>
    <mergeCell ref="I13:I15"/>
    <mergeCell ref="J13:J15"/>
    <mergeCell ref="K13:K15"/>
    <mergeCell ref="L13:L15"/>
    <mergeCell ref="T13:T15"/>
    <mergeCell ref="U13:U15"/>
    <mergeCell ref="V13:V15"/>
    <mergeCell ref="W13:W15"/>
    <mergeCell ref="A16:A18"/>
    <mergeCell ref="B16:B18"/>
    <mergeCell ref="C16:C18"/>
    <mergeCell ref="D16:D18"/>
    <mergeCell ref="E16:E18"/>
    <mergeCell ref="F16:F18"/>
    <mergeCell ref="G16:G18"/>
    <mergeCell ref="H16:H18"/>
    <mergeCell ref="M16:M18"/>
    <mergeCell ref="S16:S18"/>
    <mergeCell ref="I16:I18"/>
    <mergeCell ref="J16:J18"/>
    <mergeCell ref="K16:K18"/>
    <mergeCell ref="L16:L18"/>
    <mergeCell ref="T16:T18"/>
    <mergeCell ref="U16:U18"/>
    <mergeCell ref="V16:V18"/>
    <mergeCell ref="W16:W18"/>
    <mergeCell ref="A19:A21"/>
    <mergeCell ref="B19:B21"/>
    <mergeCell ref="C19:C21"/>
    <mergeCell ref="D19:D21"/>
    <mergeCell ref="E19:E21"/>
    <mergeCell ref="F19:F21"/>
    <mergeCell ref="G19:G21"/>
    <mergeCell ref="H19:H21"/>
    <mergeCell ref="M19:M21"/>
    <mergeCell ref="S19:S21"/>
    <mergeCell ref="I19:I21"/>
    <mergeCell ref="J19:J21"/>
    <mergeCell ref="K19:K21"/>
    <mergeCell ref="L19:L21"/>
    <mergeCell ref="T19:T21"/>
    <mergeCell ref="U19:U21"/>
    <mergeCell ref="V19:V21"/>
    <mergeCell ref="W19:W21"/>
    <mergeCell ref="A22:A24"/>
    <mergeCell ref="B22:B24"/>
    <mergeCell ref="C22:C24"/>
    <mergeCell ref="D22:D24"/>
    <mergeCell ref="E22:E24"/>
    <mergeCell ref="F22:F24"/>
    <mergeCell ref="G22:G24"/>
    <mergeCell ref="H22:H24"/>
    <mergeCell ref="M22:M24"/>
    <mergeCell ref="S22:S24"/>
    <mergeCell ref="I22:I24"/>
    <mergeCell ref="J22:J24"/>
    <mergeCell ref="K22:K24"/>
    <mergeCell ref="L22:L24"/>
    <mergeCell ref="T22:T24"/>
    <mergeCell ref="U22:U24"/>
    <mergeCell ref="V22:V24"/>
    <mergeCell ref="W22:W24"/>
    <mergeCell ref="A25:A27"/>
    <mergeCell ref="B25:B27"/>
    <mergeCell ref="C25:C27"/>
    <mergeCell ref="D25:D27"/>
    <mergeCell ref="E25:E27"/>
    <mergeCell ref="F25:F27"/>
    <mergeCell ref="G25:G27"/>
    <mergeCell ref="H25:H27"/>
    <mergeCell ref="M25:M27"/>
    <mergeCell ref="S25:S27"/>
    <mergeCell ref="I25:I27"/>
    <mergeCell ref="J25:J27"/>
    <mergeCell ref="K25:K27"/>
    <mergeCell ref="L25:L27"/>
    <mergeCell ref="T25:T27"/>
    <mergeCell ref="U25:U27"/>
    <mergeCell ref="V25:V27"/>
    <mergeCell ref="W25:W27"/>
    <mergeCell ref="A28:A30"/>
    <mergeCell ref="B28:B30"/>
    <mergeCell ref="C28:C30"/>
    <mergeCell ref="D28:D30"/>
    <mergeCell ref="E28:E30"/>
    <mergeCell ref="F28:F30"/>
    <mergeCell ref="G28:G30"/>
    <mergeCell ref="H28:H30"/>
    <mergeCell ref="M28:M30"/>
    <mergeCell ref="S28:S30"/>
    <mergeCell ref="I28:I30"/>
    <mergeCell ref="J28:J30"/>
    <mergeCell ref="K28:K30"/>
    <mergeCell ref="L28:L30"/>
    <mergeCell ref="T28:T30"/>
    <mergeCell ref="U28:U30"/>
    <mergeCell ref="V28:V30"/>
    <mergeCell ref="W28:W30"/>
    <mergeCell ref="A31:A33"/>
    <mergeCell ref="B31:B33"/>
    <mergeCell ref="C31:C33"/>
    <mergeCell ref="D31:D33"/>
    <mergeCell ref="E31:E33"/>
    <mergeCell ref="F31:F33"/>
    <mergeCell ref="G31:G33"/>
    <mergeCell ref="H31:H33"/>
    <mergeCell ref="M31:M33"/>
    <mergeCell ref="S31:S33"/>
    <mergeCell ref="I31:I33"/>
    <mergeCell ref="J31:J33"/>
    <mergeCell ref="K31:K33"/>
    <mergeCell ref="L31:L33"/>
    <mergeCell ref="T31:T33"/>
    <mergeCell ref="U31:U33"/>
    <mergeCell ref="V31:V33"/>
    <mergeCell ref="W31:W33"/>
    <mergeCell ref="A34:A36"/>
    <mergeCell ref="B34:B36"/>
    <mergeCell ref="C34:C36"/>
    <mergeCell ref="D34:D36"/>
    <mergeCell ref="E34:E36"/>
    <mergeCell ref="F34:F36"/>
    <mergeCell ref="G34:G36"/>
    <mergeCell ref="H34:H36"/>
    <mergeCell ref="M34:M36"/>
    <mergeCell ref="S34:S36"/>
    <mergeCell ref="I34:I36"/>
    <mergeCell ref="J34:J36"/>
    <mergeCell ref="K34:K36"/>
    <mergeCell ref="L34:L36"/>
    <mergeCell ref="T34:T36"/>
    <mergeCell ref="U34:U36"/>
    <mergeCell ref="V34:V36"/>
    <mergeCell ref="W34:W36"/>
    <mergeCell ref="A37:A39"/>
    <mergeCell ref="B37:B39"/>
    <mergeCell ref="C37:C39"/>
    <mergeCell ref="D37:D39"/>
    <mergeCell ref="E37:E39"/>
    <mergeCell ref="F37:F39"/>
    <mergeCell ref="G37:G39"/>
    <mergeCell ref="H37:H39"/>
    <mergeCell ref="M37:M39"/>
    <mergeCell ref="S37:S39"/>
    <mergeCell ref="I37:I39"/>
    <mergeCell ref="J37:J39"/>
    <mergeCell ref="K37:K39"/>
    <mergeCell ref="L37:L39"/>
    <mergeCell ref="T37:T39"/>
    <mergeCell ref="U37:U39"/>
    <mergeCell ref="V37:V39"/>
    <mergeCell ref="W37:W39"/>
    <mergeCell ref="A40:A42"/>
    <mergeCell ref="B40:B42"/>
    <mergeCell ref="C40:C42"/>
    <mergeCell ref="D40:D42"/>
    <mergeCell ref="E40:E42"/>
    <mergeCell ref="F40:F42"/>
    <mergeCell ref="G40:G42"/>
    <mergeCell ref="H40:H42"/>
    <mergeCell ref="M40:M42"/>
    <mergeCell ref="S40:S42"/>
    <mergeCell ref="I40:I42"/>
    <mergeCell ref="J40:J42"/>
    <mergeCell ref="K40:K42"/>
    <mergeCell ref="L40:L42"/>
    <mergeCell ref="T40:T42"/>
    <mergeCell ref="U40:U42"/>
    <mergeCell ref="V40:V42"/>
    <mergeCell ref="W40:W42"/>
    <mergeCell ref="A43:A45"/>
    <mergeCell ref="B43:B45"/>
    <mergeCell ref="C43:C45"/>
    <mergeCell ref="D43:D45"/>
    <mergeCell ref="E43:E45"/>
    <mergeCell ref="F43:F45"/>
    <mergeCell ref="G43:G45"/>
    <mergeCell ref="H43:H45"/>
    <mergeCell ref="M43:M45"/>
    <mergeCell ref="S43:S45"/>
    <mergeCell ref="I43:I45"/>
    <mergeCell ref="J43:J45"/>
    <mergeCell ref="K43:K45"/>
    <mergeCell ref="L43:L45"/>
    <mergeCell ref="T43:T45"/>
    <mergeCell ref="U43:U45"/>
    <mergeCell ref="V43:V45"/>
    <mergeCell ref="W43:W45"/>
    <mergeCell ref="A46:A48"/>
    <mergeCell ref="B46:B48"/>
    <mergeCell ref="C46:C48"/>
    <mergeCell ref="D46:D48"/>
    <mergeCell ref="E46:E48"/>
    <mergeCell ref="F46:F48"/>
    <mergeCell ref="G46:G48"/>
    <mergeCell ref="H46:H48"/>
    <mergeCell ref="M46:M48"/>
    <mergeCell ref="S46:S48"/>
    <mergeCell ref="I46:I48"/>
    <mergeCell ref="J46:J48"/>
    <mergeCell ref="K46:K48"/>
    <mergeCell ref="L46:L48"/>
    <mergeCell ref="T46:T48"/>
    <mergeCell ref="U46:U48"/>
    <mergeCell ref="V46:V48"/>
    <mergeCell ref="W46:W48"/>
    <mergeCell ref="A49:A51"/>
    <mergeCell ref="B49:B51"/>
    <mergeCell ref="C49:C51"/>
    <mergeCell ref="D49:D51"/>
    <mergeCell ref="E49:E51"/>
    <mergeCell ref="F49:F51"/>
    <mergeCell ref="G49:G51"/>
    <mergeCell ref="H49:H51"/>
    <mergeCell ref="M49:M51"/>
    <mergeCell ref="S49:S51"/>
    <mergeCell ref="I49:I51"/>
    <mergeCell ref="J49:J51"/>
    <mergeCell ref="K49:K51"/>
    <mergeCell ref="L49:L51"/>
    <mergeCell ref="T49:T51"/>
    <mergeCell ref="U49:U51"/>
    <mergeCell ref="V49:V51"/>
    <mergeCell ref="W49:W51"/>
    <mergeCell ref="A52:A54"/>
    <mergeCell ref="B52:B54"/>
    <mergeCell ref="C52:C54"/>
    <mergeCell ref="D52:D54"/>
    <mergeCell ref="E52:E54"/>
    <mergeCell ref="F52:F54"/>
    <mergeCell ref="G52:G54"/>
    <mergeCell ref="H52:H54"/>
    <mergeCell ref="M52:M54"/>
    <mergeCell ref="S52:S54"/>
    <mergeCell ref="I52:I54"/>
    <mergeCell ref="J52:J54"/>
    <mergeCell ref="K52:K54"/>
    <mergeCell ref="L52:L54"/>
    <mergeCell ref="T52:T54"/>
    <mergeCell ref="U52:U54"/>
    <mergeCell ref="V52:V54"/>
    <mergeCell ref="W52:W54"/>
    <mergeCell ref="A55:A57"/>
    <mergeCell ref="B55:B57"/>
    <mergeCell ref="C55:C57"/>
    <mergeCell ref="D55:D57"/>
    <mergeCell ref="E55:E57"/>
    <mergeCell ref="F55:F57"/>
    <mergeCell ref="G55:G57"/>
    <mergeCell ref="H55:H57"/>
    <mergeCell ref="M55:M57"/>
    <mergeCell ref="S55:S57"/>
    <mergeCell ref="I55:I57"/>
    <mergeCell ref="J55:J57"/>
    <mergeCell ref="K55:K57"/>
    <mergeCell ref="L55:L57"/>
    <mergeCell ref="T55:T57"/>
    <mergeCell ref="U55:U57"/>
    <mergeCell ref="V55:V57"/>
    <mergeCell ref="W55:W57"/>
    <mergeCell ref="A58:A60"/>
    <mergeCell ref="B58:B60"/>
    <mergeCell ref="C58:C60"/>
    <mergeCell ref="D58:D60"/>
    <mergeCell ref="E58:E60"/>
    <mergeCell ref="F58:F60"/>
    <mergeCell ref="G58:G60"/>
    <mergeCell ref="H58:H60"/>
    <mergeCell ref="M58:M60"/>
    <mergeCell ref="S58:S60"/>
    <mergeCell ref="I58:I60"/>
    <mergeCell ref="J58:J60"/>
    <mergeCell ref="K58:K60"/>
    <mergeCell ref="L58:L60"/>
    <mergeCell ref="T58:T60"/>
    <mergeCell ref="U58:U60"/>
    <mergeCell ref="V58:V60"/>
    <mergeCell ref="W58:W60"/>
    <mergeCell ref="A61:A63"/>
    <mergeCell ref="B61:B63"/>
    <mergeCell ref="C61:C63"/>
    <mergeCell ref="D61:D63"/>
    <mergeCell ref="E61:E63"/>
    <mergeCell ref="F61:F63"/>
    <mergeCell ref="G61:G63"/>
    <mergeCell ref="H61:H63"/>
    <mergeCell ref="M61:M63"/>
    <mergeCell ref="S61:S63"/>
    <mergeCell ref="I61:I63"/>
    <mergeCell ref="J61:J63"/>
    <mergeCell ref="K61:K63"/>
    <mergeCell ref="L61:L63"/>
    <mergeCell ref="T61:T63"/>
    <mergeCell ref="U61:U63"/>
    <mergeCell ref="V61:V63"/>
    <mergeCell ref="W61:W63"/>
    <mergeCell ref="A64:A66"/>
    <mergeCell ref="B64:B66"/>
    <mergeCell ref="C64:C66"/>
    <mergeCell ref="D64:D66"/>
    <mergeCell ref="E64:E66"/>
    <mergeCell ref="F64:F66"/>
    <mergeCell ref="G64:G66"/>
    <mergeCell ref="H64:H66"/>
    <mergeCell ref="S64:S66"/>
    <mergeCell ref="I64:I66"/>
    <mergeCell ref="J64:J66"/>
    <mergeCell ref="K64:K66"/>
    <mergeCell ref="L64:L66"/>
    <mergeCell ref="M64:M66"/>
    <mergeCell ref="S67:S69"/>
    <mergeCell ref="H67:H69"/>
    <mergeCell ref="I67:I69"/>
    <mergeCell ref="J67:J69"/>
    <mergeCell ref="K67:K69"/>
    <mergeCell ref="Q67:Q69"/>
    <mergeCell ref="W4:W6"/>
    <mergeCell ref="W7:W9"/>
    <mergeCell ref="T67:T69"/>
    <mergeCell ref="U67:U69"/>
    <mergeCell ref="V67:V69"/>
    <mergeCell ref="W67:W69"/>
    <mergeCell ref="T64:T66"/>
    <mergeCell ref="U64:U66"/>
    <mergeCell ref="V64:V66"/>
    <mergeCell ref="W64:W66"/>
    <mergeCell ref="A67:D69"/>
    <mergeCell ref="R67:R69"/>
    <mergeCell ref="L67:L69"/>
    <mergeCell ref="M67:M69"/>
    <mergeCell ref="E67:E69"/>
    <mergeCell ref="F67:F69"/>
    <mergeCell ref="G67:G69"/>
    <mergeCell ref="N67:N69"/>
    <mergeCell ref="O67:O69"/>
    <mergeCell ref="P67:P69"/>
  </mergeCells>
  <printOptions/>
  <pageMargins left="0.75" right="0.75" top="1" bottom="1" header="0.5" footer="0.5"/>
  <pageSetup horizontalDpi="600" verticalDpi="600" orientation="landscape" scale="54" r:id="rId1"/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X42"/>
  <sheetViews>
    <sheetView workbookViewId="0" topLeftCell="A1">
      <selection activeCell="E37" sqref="E37:E39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13.57421875" style="14" customWidth="1"/>
    <col min="4" max="4" width="14.28125" style="14" customWidth="1"/>
    <col min="5" max="5" width="8.710937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57421875" style="77" customWidth="1"/>
    <col min="12" max="12" width="9.28125" style="14" customWidth="1"/>
    <col min="13" max="13" width="7.421875" style="14" customWidth="1"/>
    <col min="14" max="14" width="9.140625" style="14" customWidth="1"/>
    <col min="15" max="15" width="7.140625" style="14" customWidth="1"/>
    <col min="16" max="16" width="6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14" customWidth="1"/>
    <col min="24" max="16384" width="9.140625" style="14" customWidth="1"/>
  </cols>
  <sheetData>
    <row r="1" spans="1:23" s="4" customFormat="1" ht="35.25" customHeight="1" thickBot="1">
      <c r="A1" s="3"/>
      <c r="B1" s="3"/>
      <c r="C1" s="364" t="s">
        <v>1016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80"/>
      <c r="R1" s="180"/>
      <c r="S1" s="180"/>
      <c r="T1" s="180"/>
      <c r="U1" s="180"/>
      <c r="V1" s="180"/>
      <c r="W1" s="180"/>
    </row>
    <row r="2" spans="1:23" s="78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5"/>
      <c r="N2" s="608" t="s">
        <v>23</v>
      </c>
      <c r="O2" s="608"/>
      <c r="P2" s="608"/>
      <c r="Q2" s="608"/>
      <c r="R2" s="605" t="s">
        <v>293</v>
      </c>
      <c r="S2" s="606"/>
      <c r="T2" s="607"/>
      <c r="U2" s="461" t="s">
        <v>237</v>
      </c>
      <c r="V2" s="520" t="s">
        <v>1757</v>
      </c>
      <c r="W2" s="466" t="s">
        <v>14</v>
      </c>
    </row>
    <row r="3" spans="1:23" s="78" customFormat="1" ht="48.7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125" t="s">
        <v>44</v>
      </c>
      <c r="L3" s="84" t="s">
        <v>21</v>
      </c>
      <c r="M3" s="84" t="s">
        <v>1323</v>
      </c>
      <c r="N3" s="127" t="s">
        <v>380</v>
      </c>
      <c r="O3" s="175" t="s">
        <v>9</v>
      </c>
      <c r="P3" s="175" t="s">
        <v>1255</v>
      </c>
      <c r="Q3" s="175" t="s">
        <v>11</v>
      </c>
      <c r="R3" s="87" t="s">
        <v>292</v>
      </c>
      <c r="S3" s="88" t="s">
        <v>295</v>
      </c>
      <c r="T3" s="89" t="s">
        <v>294</v>
      </c>
      <c r="U3" s="461"/>
      <c r="V3" s="520"/>
      <c r="W3" s="467"/>
    </row>
    <row r="4" spans="1:23" s="12" customFormat="1" ht="18" customHeight="1">
      <c r="A4" s="356">
        <v>1</v>
      </c>
      <c r="B4" s="344" t="s">
        <v>1017</v>
      </c>
      <c r="C4" s="344" t="s">
        <v>1018</v>
      </c>
      <c r="D4" s="353" t="s">
        <v>866</v>
      </c>
      <c r="E4" s="344">
        <v>100</v>
      </c>
      <c r="F4" s="344" t="s">
        <v>1019</v>
      </c>
      <c r="G4" s="344" t="s">
        <v>1020</v>
      </c>
      <c r="H4" s="344">
        <v>470</v>
      </c>
      <c r="I4" s="310">
        <v>3.5</v>
      </c>
      <c r="J4" s="310">
        <v>0.1</v>
      </c>
      <c r="K4" s="600">
        <f>0.6*9.81*J4*I4</f>
        <v>2.0601000000000003</v>
      </c>
      <c r="L4" s="314">
        <v>40</v>
      </c>
      <c r="M4" s="323">
        <f>L4*120</f>
        <v>4800</v>
      </c>
      <c r="N4" s="10" t="s">
        <v>7</v>
      </c>
      <c r="O4" s="10"/>
      <c r="P4" s="10"/>
      <c r="Q4" s="10"/>
      <c r="R4" s="63">
        <f>(O4*P4*Q4*80*2)</f>
        <v>0</v>
      </c>
      <c r="S4" s="314">
        <f>M4*0.65+L4*110+L4*12+M4*0.1</f>
        <v>8480</v>
      </c>
      <c r="T4" s="323">
        <f>4400+I4*1.22*100</f>
        <v>4827</v>
      </c>
      <c r="U4" s="331">
        <v>1500</v>
      </c>
      <c r="V4" s="332">
        <f>U4+T4+S4+R4+R5+R6</f>
        <v>54307</v>
      </c>
      <c r="W4" s="344" t="s">
        <v>177</v>
      </c>
    </row>
    <row r="5" spans="1:23" s="12" customFormat="1" ht="18" customHeight="1">
      <c r="A5" s="311"/>
      <c r="B5" s="327"/>
      <c r="C5" s="327"/>
      <c r="D5" s="495"/>
      <c r="E5" s="327"/>
      <c r="F5" s="327"/>
      <c r="G5" s="327"/>
      <c r="H5" s="327"/>
      <c r="I5" s="310"/>
      <c r="J5" s="310"/>
      <c r="K5" s="600"/>
      <c r="L5" s="315"/>
      <c r="M5" s="324"/>
      <c r="N5" s="10" t="s">
        <v>534</v>
      </c>
      <c r="O5" s="10"/>
      <c r="P5" s="10"/>
      <c r="Q5" s="10"/>
      <c r="R5" s="63">
        <f>(O5*P5*Q5*80*2)</f>
        <v>0</v>
      </c>
      <c r="S5" s="315"/>
      <c r="T5" s="324"/>
      <c r="U5" s="331"/>
      <c r="V5" s="331"/>
      <c r="W5" s="327"/>
    </row>
    <row r="6" spans="1:23" s="12" customFormat="1" ht="18" customHeight="1" thickBot="1">
      <c r="A6" s="333"/>
      <c r="B6" s="328"/>
      <c r="C6" s="328"/>
      <c r="D6" s="496"/>
      <c r="E6" s="328"/>
      <c r="F6" s="328"/>
      <c r="G6" s="328"/>
      <c r="H6" s="328"/>
      <c r="I6" s="311"/>
      <c r="J6" s="311"/>
      <c r="K6" s="601"/>
      <c r="L6" s="316"/>
      <c r="M6" s="325"/>
      <c r="N6" s="13" t="s">
        <v>8</v>
      </c>
      <c r="O6" s="10">
        <v>100</v>
      </c>
      <c r="P6" s="10">
        <v>1</v>
      </c>
      <c r="Q6" s="10">
        <v>2</v>
      </c>
      <c r="R6" s="63">
        <f>(O6*P6*Q6*80*2)+7500</f>
        <v>39500</v>
      </c>
      <c r="S6" s="316"/>
      <c r="T6" s="325"/>
      <c r="U6" s="331"/>
      <c r="V6" s="331"/>
      <c r="W6" s="328"/>
    </row>
    <row r="7" spans="1:23" s="12" customFormat="1" ht="18" customHeight="1">
      <c r="A7" s="333">
        <v>2</v>
      </c>
      <c r="B7" s="344" t="s">
        <v>1017</v>
      </c>
      <c r="C7" s="310" t="s">
        <v>1018</v>
      </c>
      <c r="D7" s="329" t="s">
        <v>1021</v>
      </c>
      <c r="E7" s="310">
        <v>200</v>
      </c>
      <c r="F7" s="326" t="s">
        <v>1022</v>
      </c>
      <c r="G7" s="326" t="s">
        <v>1023</v>
      </c>
      <c r="H7" s="326">
        <v>478</v>
      </c>
      <c r="I7" s="309">
        <v>3</v>
      </c>
      <c r="J7" s="309">
        <v>2</v>
      </c>
      <c r="K7" s="600">
        <f>0.6*9.81*J7*I7</f>
        <v>35.316</v>
      </c>
      <c r="L7" s="314">
        <v>100</v>
      </c>
      <c r="M7" s="323">
        <f>L7*120</f>
        <v>12000</v>
      </c>
      <c r="N7" s="13" t="s">
        <v>7</v>
      </c>
      <c r="O7" s="13">
        <v>25</v>
      </c>
      <c r="P7" s="13">
        <v>3</v>
      </c>
      <c r="Q7" s="13">
        <v>3</v>
      </c>
      <c r="R7" s="63">
        <f>(O7*P7*Q7*80)</f>
        <v>18000</v>
      </c>
      <c r="S7" s="314">
        <f>M7*0.65+L7*110+L7*12+M7*0.1</f>
        <v>21200</v>
      </c>
      <c r="T7" s="323">
        <f>4400+I7*1.22*100</f>
        <v>4766</v>
      </c>
      <c r="U7" s="331">
        <v>1501</v>
      </c>
      <c r="V7" s="332">
        <f>U7+T7+S7+R7+R8+R9</f>
        <v>84967</v>
      </c>
      <c r="W7" s="329" t="s">
        <v>177</v>
      </c>
    </row>
    <row r="8" spans="1:23" s="12" customFormat="1" ht="18" customHeight="1">
      <c r="A8" s="333"/>
      <c r="B8" s="327"/>
      <c r="C8" s="310"/>
      <c r="D8" s="495"/>
      <c r="E8" s="310"/>
      <c r="F8" s="327"/>
      <c r="G8" s="327"/>
      <c r="H8" s="327"/>
      <c r="I8" s="310"/>
      <c r="J8" s="310"/>
      <c r="K8" s="600"/>
      <c r="L8" s="315"/>
      <c r="M8" s="324"/>
      <c r="N8" s="10" t="s">
        <v>534</v>
      </c>
      <c r="O8" s="13"/>
      <c r="P8" s="13"/>
      <c r="Q8" s="13"/>
      <c r="R8" s="63"/>
      <c r="S8" s="315"/>
      <c r="T8" s="324"/>
      <c r="U8" s="331"/>
      <c r="V8" s="331"/>
      <c r="W8" s="495"/>
    </row>
    <row r="9" spans="1:23" s="12" customFormat="1" ht="18" customHeight="1" thickBot="1">
      <c r="A9" s="333"/>
      <c r="B9" s="328"/>
      <c r="C9" s="311"/>
      <c r="D9" s="496"/>
      <c r="E9" s="311"/>
      <c r="F9" s="328"/>
      <c r="G9" s="328"/>
      <c r="H9" s="328"/>
      <c r="I9" s="311"/>
      <c r="J9" s="311"/>
      <c r="K9" s="601"/>
      <c r="L9" s="316"/>
      <c r="M9" s="325"/>
      <c r="N9" s="13" t="s">
        <v>8</v>
      </c>
      <c r="O9" s="13">
        <v>100</v>
      </c>
      <c r="P9" s="13">
        <v>1</v>
      </c>
      <c r="Q9" s="13">
        <v>2</v>
      </c>
      <c r="R9" s="63">
        <f>(O9*P9*Q9*80*2)+7500</f>
        <v>39500</v>
      </c>
      <c r="S9" s="316"/>
      <c r="T9" s="325"/>
      <c r="U9" s="331"/>
      <c r="V9" s="331"/>
      <c r="W9" s="519"/>
    </row>
    <row r="10" spans="1:23" s="12" customFormat="1" ht="18" customHeight="1">
      <c r="A10" s="311">
        <v>3</v>
      </c>
      <c r="B10" s="344" t="s">
        <v>1017</v>
      </c>
      <c r="C10" s="310" t="s">
        <v>1024</v>
      </c>
      <c r="D10" s="326" t="s">
        <v>1025</v>
      </c>
      <c r="E10" s="326">
        <v>400</v>
      </c>
      <c r="F10" s="326" t="s">
        <v>1026</v>
      </c>
      <c r="G10" s="326" t="s">
        <v>1027</v>
      </c>
      <c r="H10" s="326">
        <v>492</v>
      </c>
      <c r="I10" s="309">
        <v>3</v>
      </c>
      <c r="J10" s="309">
        <v>1.5</v>
      </c>
      <c r="K10" s="600">
        <f>0.6*9.81*J10*I10</f>
        <v>26.487000000000002</v>
      </c>
      <c r="L10" s="314">
        <v>100</v>
      </c>
      <c r="M10" s="323">
        <f>L10*120</f>
        <v>12000</v>
      </c>
      <c r="N10" s="13" t="s">
        <v>7</v>
      </c>
      <c r="O10" s="13">
        <v>6</v>
      </c>
      <c r="P10" s="13">
        <v>3</v>
      </c>
      <c r="Q10" s="13">
        <v>3</v>
      </c>
      <c r="R10" s="63">
        <f>(O10*P10*Q10*80)</f>
        <v>4320</v>
      </c>
      <c r="S10" s="314">
        <f>M10*0.65+L10*110+L10*12+M10*0.1</f>
        <v>21200</v>
      </c>
      <c r="T10" s="323">
        <f>4400+I10*1.22*100</f>
        <v>4766</v>
      </c>
      <c r="U10" s="331">
        <v>1500</v>
      </c>
      <c r="V10" s="332">
        <f>U10+T10+S10+R10+R11+R12</f>
        <v>60886</v>
      </c>
      <c r="W10" s="329" t="s">
        <v>177</v>
      </c>
    </row>
    <row r="11" spans="1:23" s="12" customFormat="1" ht="18" customHeight="1">
      <c r="A11" s="311"/>
      <c r="B11" s="327"/>
      <c r="C11" s="310"/>
      <c r="D11" s="327"/>
      <c r="E11" s="327"/>
      <c r="F11" s="327"/>
      <c r="G11" s="327"/>
      <c r="H11" s="327"/>
      <c r="I11" s="310"/>
      <c r="J11" s="310"/>
      <c r="K11" s="600"/>
      <c r="L11" s="315"/>
      <c r="M11" s="324"/>
      <c r="N11" s="10" t="s">
        <v>534</v>
      </c>
      <c r="O11" s="13"/>
      <c r="P11" s="13"/>
      <c r="Q11" s="13"/>
      <c r="R11" s="64"/>
      <c r="S11" s="315"/>
      <c r="T11" s="324"/>
      <c r="U11" s="331"/>
      <c r="V11" s="331"/>
      <c r="W11" s="495"/>
    </row>
    <row r="12" spans="1:23" s="12" customFormat="1" ht="18" customHeight="1" thickBot="1">
      <c r="A12" s="333"/>
      <c r="B12" s="328"/>
      <c r="C12" s="311"/>
      <c r="D12" s="328"/>
      <c r="E12" s="328"/>
      <c r="F12" s="328"/>
      <c r="G12" s="328"/>
      <c r="H12" s="328"/>
      <c r="I12" s="311"/>
      <c r="J12" s="311"/>
      <c r="K12" s="601"/>
      <c r="L12" s="316"/>
      <c r="M12" s="325"/>
      <c r="N12" s="13" t="s">
        <v>8</v>
      </c>
      <c r="O12" s="13">
        <v>100</v>
      </c>
      <c r="P12" s="13">
        <v>0.9</v>
      </c>
      <c r="Q12" s="13">
        <v>1.5</v>
      </c>
      <c r="R12" s="63">
        <f>(O12*P12*Q12*80*2)+7500</f>
        <v>29100</v>
      </c>
      <c r="S12" s="316"/>
      <c r="T12" s="325"/>
      <c r="U12" s="331"/>
      <c r="V12" s="331"/>
      <c r="W12" s="519"/>
    </row>
    <row r="13" spans="1:23" s="12" customFormat="1" ht="18" customHeight="1">
      <c r="A13" s="333">
        <v>4</v>
      </c>
      <c r="B13" s="344" t="s">
        <v>1017</v>
      </c>
      <c r="C13" s="310" t="s">
        <v>1024</v>
      </c>
      <c r="D13" s="326" t="s">
        <v>1028</v>
      </c>
      <c r="E13" s="326">
        <v>400</v>
      </c>
      <c r="F13" s="326" t="s">
        <v>1029</v>
      </c>
      <c r="G13" s="326" t="s">
        <v>1030</v>
      </c>
      <c r="H13" s="326">
        <v>490</v>
      </c>
      <c r="I13" s="309">
        <v>3</v>
      </c>
      <c r="J13" s="309">
        <v>1.5</v>
      </c>
      <c r="K13" s="600">
        <f>0.6*9.81*J13*I13</f>
        <v>26.487000000000002</v>
      </c>
      <c r="L13" s="314">
        <v>60</v>
      </c>
      <c r="M13" s="323">
        <f>L13*120</f>
        <v>7200</v>
      </c>
      <c r="N13" s="13" t="s">
        <v>7</v>
      </c>
      <c r="O13" s="13">
        <v>6</v>
      </c>
      <c r="P13" s="13">
        <v>3</v>
      </c>
      <c r="Q13" s="13">
        <v>3</v>
      </c>
      <c r="R13" s="63">
        <f>(O13*P13*Q13*80*2)</f>
        <v>8640</v>
      </c>
      <c r="S13" s="314">
        <f>M13*0.65+L13*110+L13*12+M13*0.1</f>
        <v>12720</v>
      </c>
      <c r="T13" s="323">
        <f>4400+I13*1.22*100</f>
        <v>4766</v>
      </c>
      <c r="U13" s="331">
        <v>1500</v>
      </c>
      <c r="V13" s="332">
        <f>U13+T13+S13+R13+R14+R15</f>
        <v>56726</v>
      </c>
      <c r="W13" s="329" t="s">
        <v>177</v>
      </c>
    </row>
    <row r="14" spans="1:23" s="12" customFormat="1" ht="18" customHeight="1">
      <c r="A14" s="333"/>
      <c r="B14" s="327"/>
      <c r="C14" s="310"/>
      <c r="D14" s="327"/>
      <c r="E14" s="327"/>
      <c r="F14" s="327"/>
      <c r="G14" s="327"/>
      <c r="H14" s="327"/>
      <c r="I14" s="310"/>
      <c r="J14" s="310"/>
      <c r="K14" s="600"/>
      <c r="L14" s="315"/>
      <c r="M14" s="324"/>
      <c r="N14" s="10" t="s">
        <v>534</v>
      </c>
      <c r="O14" s="13"/>
      <c r="P14" s="13"/>
      <c r="Q14" s="13"/>
      <c r="R14" s="63">
        <f>(O14*P14*Q14*80*2)</f>
        <v>0</v>
      </c>
      <c r="S14" s="315"/>
      <c r="T14" s="324"/>
      <c r="U14" s="331"/>
      <c r="V14" s="331"/>
      <c r="W14" s="495"/>
    </row>
    <row r="15" spans="1:23" s="12" customFormat="1" ht="18" customHeight="1" thickBot="1">
      <c r="A15" s="333"/>
      <c r="B15" s="328"/>
      <c r="C15" s="311"/>
      <c r="D15" s="328"/>
      <c r="E15" s="328"/>
      <c r="F15" s="328"/>
      <c r="G15" s="328"/>
      <c r="H15" s="328"/>
      <c r="I15" s="311"/>
      <c r="J15" s="311"/>
      <c r="K15" s="601"/>
      <c r="L15" s="316"/>
      <c r="M15" s="325"/>
      <c r="N15" s="13" t="s">
        <v>8</v>
      </c>
      <c r="O15" s="13">
        <v>100</v>
      </c>
      <c r="P15" s="13">
        <v>0.9</v>
      </c>
      <c r="Q15" s="13">
        <v>1.5</v>
      </c>
      <c r="R15" s="63">
        <f>(O15*P15*Q15*80*2)+7500</f>
        <v>29100</v>
      </c>
      <c r="S15" s="316"/>
      <c r="T15" s="325"/>
      <c r="U15" s="331"/>
      <c r="V15" s="331"/>
      <c r="W15" s="519"/>
    </row>
    <row r="16" spans="1:23" s="12" customFormat="1" ht="18" customHeight="1">
      <c r="A16" s="311">
        <v>5</v>
      </c>
      <c r="B16" s="344" t="s">
        <v>1017</v>
      </c>
      <c r="C16" s="310" t="s">
        <v>1031</v>
      </c>
      <c r="D16" s="329" t="s">
        <v>1032</v>
      </c>
      <c r="E16" s="326">
        <v>600</v>
      </c>
      <c r="F16" s="326" t="s">
        <v>1033</v>
      </c>
      <c r="G16" s="326" t="s">
        <v>1034</v>
      </c>
      <c r="H16" s="326">
        <v>492</v>
      </c>
      <c r="I16" s="309">
        <v>3</v>
      </c>
      <c r="J16" s="309">
        <v>3</v>
      </c>
      <c r="K16" s="600">
        <f>0.6*9.81*J16*I16</f>
        <v>52.974000000000004</v>
      </c>
      <c r="L16" s="314">
        <v>100</v>
      </c>
      <c r="M16" s="323">
        <f>L16*120</f>
        <v>12000</v>
      </c>
      <c r="N16" s="13" t="s">
        <v>7</v>
      </c>
      <c r="O16" s="13"/>
      <c r="P16" s="13"/>
      <c r="Q16" s="13"/>
      <c r="R16" s="63">
        <f>(O16*P16*Q16*80*2)</f>
        <v>0</v>
      </c>
      <c r="S16" s="314">
        <f>M16*0.65+L16*110+L16*12+M16*0.1</f>
        <v>21200</v>
      </c>
      <c r="T16" s="323">
        <f>4400+I16*1.22*100</f>
        <v>4766</v>
      </c>
      <c r="U16" s="331">
        <v>1500</v>
      </c>
      <c r="V16" s="332">
        <f>U16+T16+S16+R16+R17+R18</f>
        <v>68502</v>
      </c>
      <c r="W16" s="344" t="s">
        <v>177</v>
      </c>
    </row>
    <row r="17" spans="1:23" s="12" customFormat="1" ht="18" customHeight="1">
      <c r="A17" s="311"/>
      <c r="B17" s="327"/>
      <c r="C17" s="310"/>
      <c r="D17" s="495"/>
      <c r="E17" s="327"/>
      <c r="F17" s="327"/>
      <c r="G17" s="327"/>
      <c r="H17" s="327"/>
      <c r="I17" s="310"/>
      <c r="J17" s="310"/>
      <c r="K17" s="600"/>
      <c r="L17" s="315"/>
      <c r="M17" s="324"/>
      <c r="N17" s="10" t="s">
        <v>534</v>
      </c>
      <c r="O17" s="13">
        <v>80</v>
      </c>
      <c r="P17" s="13">
        <v>0.9</v>
      </c>
      <c r="Q17" s="13">
        <v>1.8</v>
      </c>
      <c r="R17" s="63">
        <f>(O17*P17*Q17*80*2)</f>
        <v>20736</v>
      </c>
      <c r="S17" s="315"/>
      <c r="T17" s="324"/>
      <c r="U17" s="331"/>
      <c r="V17" s="331"/>
      <c r="W17" s="327"/>
    </row>
    <row r="18" spans="1:23" s="12" customFormat="1" ht="18" customHeight="1" thickBot="1">
      <c r="A18" s="333"/>
      <c r="B18" s="328"/>
      <c r="C18" s="311"/>
      <c r="D18" s="496"/>
      <c r="E18" s="328"/>
      <c r="F18" s="328"/>
      <c r="G18" s="328"/>
      <c r="H18" s="328"/>
      <c r="I18" s="311"/>
      <c r="J18" s="311"/>
      <c r="K18" s="601"/>
      <c r="L18" s="316"/>
      <c r="M18" s="325"/>
      <c r="N18" s="13" t="s">
        <v>8</v>
      </c>
      <c r="O18" s="13">
        <v>40</v>
      </c>
      <c r="P18" s="13">
        <v>1</v>
      </c>
      <c r="Q18" s="13">
        <v>2</v>
      </c>
      <c r="R18" s="63">
        <f>(O18*P18*Q18*80*2)+7500</f>
        <v>20300</v>
      </c>
      <c r="S18" s="316"/>
      <c r="T18" s="325"/>
      <c r="U18" s="331"/>
      <c r="V18" s="331"/>
      <c r="W18" s="328"/>
    </row>
    <row r="19" spans="1:23" s="12" customFormat="1" ht="18" customHeight="1">
      <c r="A19" s="333">
        <v>6</v>
      </c>
      <c r="B19" s="344" t="s">
        <v>1017</v>
      </c>
      <c r="C19" s="310" t="s">
        <v>1031</v>
      </c>
      <c r="D19" s="329" t="s">
        <v>1035</v>
      </c>
      <c r="E19" s="326">
        <v>200</v>
      </c>
      <c r="F19" s="326" t="s">
        <v>1036</v>
      </c>
      <c r="G19" s="326" t="s">
        <v>1037</v>
      </c>
      <c r="H19" s="326">
        <v>485</v>
      </c>
      <c r="I19" s="309">
        <v>2.5</v>
      </c>
      <c r="J19" s="309">
        <v>0.25</v>
      </c>
      <c r="K19" s="600">
        <f>0.6*9.81*J19*I19</f>
        <v>3.67875</v>
      </c>
      <c r="L19" s="314">
        <v>40</v>
      </c>
      <c r="M19" s="323">
        <f>L19*120</f>
        <v>4800</v>
      </c>
      <c r="N19" s="13" t="s">
        <v>7</v>
      </c>
      <c r="O19" s="13"/>
      <c r="P19" s="13"/>
      <c r="Q19" s="13"/>
      <c r="R19" s="63">
        <f>(O19*P19*Q19*80*2)</f>
        <v>0</v>
      </c>
      <c r="S19" s="314">
        <f>M19*0.65+L19*110+L19*12+M19*0.1</f>
        <v>8480</v>
      </c>
      <c r="T19" s="323">
        <f>4400+I19*1.22*100</f>
        <v>4705</v>
      </c>
      <c r="U19" s="331">
        <v>1500</v>
      </c>
      <c r="V19" s="332">
        <f>U19+T19+S19+R19+R20+R21</f>
        <v>36585</v>
      </c>
      <c r="W19" s="326" t="s">
        <v>177</v>
      </c>
    </row>
    <row r="20" spans="1:23" s="12" customFormat="1" ht="18" customHeight="1">
      <c r="A20" s="333"/>
      <c r="B20" s="327"/>
      <c r="C20" s="310"/>
      <c r="D20" s="495"/>
      <c r="E20" s="327"/>
      <c r="F20" s="327"/>
      <c r="G20" s="327"/>
      <c r="H20" s="327"/>
      <c r="I20" s="310"/>
      <c r="J20" s="310"/>
      <c r="K20" s="600"/>
      <c r="L20" s="315"/>
      <c r="M20" s="324"/>
      <c r="N20" s="10" t="s">
        <v>534</v>
      </c>
      <c r="O20" s="13"/>
      <c r="P20" s="13"/>
      <c r="Q20" s="13"/>
      <c r="R20" s="63">
        <f>(O20*P20*Q20*80*2)</f>
        <v>0</v>
      </c>
      <c r="S20" s="315"/>
      <c r="T20" s="324"/>
      <c r="U20" s="331"/>
      <c r="V20" s="331"/>
      <c r="W20" s="327"/>
    </row>
    <row r="21" spans="1:23" s="12" customFormat="1" ht="18" customHeight="1" thickBot="1">
      <c r="A21" s="333"/>
      <c r="B21" s="328"/>
      <c r="C21" s="311"/>
      <c r="D21" s="496"/>
      <c r="E21" s="328"/>
      <c r="F21" s="328"/>
      <c r="G21" s="328"/>
      <c r="H21" s="328"/>
      <c r="I21" s="311"/>
      <c r="J21" s="311"/>
      <c r="K21" s="601"/>
      <c r="L21" s="316"/>
      <c r="M21" s="325"/>
      <c r="N21" s="13" t="s">
        <v>8</v>
      </c>
      <c r="O21" s="13">
        <v>50</v>
      </c>
      <c r="P21" s="13">
        <v>0.9</v>
      </c>
      <c r="Q21" s="13">
        <v>2</v>
      </c>
      <c r="R21" s="63">
        <f>(O21*P21*Q21*80*2)+7500</f>
        <v>21900</v>
      </c>
      <c r="S21" s="316"/>
      <c r="T21" s="325"/>
      <c r="U21" s="331"/>
      <c r="V21" s="331"/>
      <c r="W21" s="328"/>
    </row>
    <row r="22" spans="1:23" s="12" customFormat="1" ht="18" customHeight="1">
      <c r="A22" s="311">
        <v>7</v>
      </c>
      <c r="B22" s="344" t="s">
        <v>1017</v>
      </c>
      <c r="C22" s="310" t="s">
        <v>1041</v>
      </c>
      <c r="D22" s="333" t="s">
        <v>1038</v>
      </c>
      <c r="E22" s="310">
        <v>200</v>
      </c>
      <c r="F22" s="330" t="s">
        <v>1039</v>
      </c>
      <c r="G22" s="320" t="s">
        <v>1040</v>
      </c>
      <c r="H22" s="309">
        <v>497</v>
      </c>
      <c r="I22" s="309">
        <v>2</v>
      </c>
      <c r="J22" s="309">
        <v>0.25</v>
      </c>
      <c r="K22" s="600">
        <f>0.6*9.81*J22*I22</f>
        <v>2.943</v>
      </c>
      <c r="L22" s="314">
        <v>35</v>
      </c>
      <c r="M22" s="323">
        <f>L22*120</f>
        <v>4200</v>
      </c>
      <c r="N22" s="13" t="s">
        <v>7</v>
      </c>
      <c r="O22" s="13"/>
      <c r="P22" s="13"/>
      <c r="Q22" s="13"/>
      <c r="R22" s="63">
        <f>(O22*P22*Q22*80*2)</f>
        <v>0</v>
      </c>
      <c r="S22" s="314">
        <f>M22*0.65+L22*110+L22*12+M22*0.1</f>
        <v>7420</v>
      </c>
      <c r="T22" s="323">
        <f>4400+I22*1.22*100</f>
        <v>4644</v>
      </c>
      <c r="U22" s="331">
        <v>1500</v>
      </c>
      <c r="V22" s="332">
        <f>U22+T22+S22+R22+R23+R24</f>
        <v>37064</v>
      </c>
      <c r="W22" s="344" t="s">
        <v>177</v>
      </c>
    </row>
    <row r="23" spans="1:23" s="12" customFormat="1" ht="18" customHeight="1">
      <c r="A23" s="311"/>
      <c r="B23" s="327"/>
      <c r="C23" s="310"/>
      <c r="D23" s="333"/>
      <c r="E23" s="310"/>
      <c r="F23" s="330"/>
      <c r="G23" s="321"/>
      <c r="H23" s="310"/>
      <c r="I23" s="310"/>
      <c r="J23" s="310"/>
      <c r="K23" s="600"/>
      <c r="L23" s="315"/>
      <c r="M23" s="324"/>
      <c r="N23" s="10" t="s">
        <v>534</v>
      </c>
      <c r="O23" s="13"/>
      <c r="P23" s="13"/>
      <c r="Q23" s="13"/>
      <c r="R23" s="63">
        <f>(O23*P23*Q23*80*2)</f>
        <v>0</v>
      </c>
      <c r="S23" s="315"/>
      <c r="T23" s="324"/>
      <c r="U23" s="331"/>
      <c r="V23" s="331"/>
      <c r="W23" s="327"/>
    </row>
    <row r="24" spans="1:23" s="12" customFormat="1" ht="18" customHeight="1" thickBot="1">
      <c r="A24" s="333"/>
      <c r="B24" s="328"/>
      <c r="C24" s="311"/>
      <c r="D24" s="333"/>
      <c r="E24" s="311"/>
      <c r="F24" s="330"/>
      <c r="G24" s="322"/>
      <c r="H24" s="311"/>
      <c r="I24" s="311"/>
      <c r="J24" s="311"/>
      <c r="K24" s="601"/>
      <c r="L24" s="316"/>
      <c r="M24" s="325"/>
      <c r="N24" s="13" t="s">
        <v>8</v>
      </c>
      <c r="O24" s="13">
        <v>50</v>
      </c>
      <c r="P24" s="13">
        <v>1</v>
      </c>
      <c r="Q24" s="13">
        <v>2</v>
      </c>
      <c r="R24" s="63">
        <f>(O24*P24*Q24*80*2)+7500</f>
        <v>23500</v>
      </c>
      <c r="S24" s="316"/>
      <c r="T24" s="325"/>
      <c r="U24" s="331"/>
      <c r="V24" s="331"/>
      <c r="W24" s="328"/>
    </row>
    <row r="25" spans="1:24" s="12" customFormat="1" ht="18" customHeight="1">
      <c r="A25" s="333">
        <v>8</v>
      </c>
      <c r="B25" s="344" t="s">
        <v>1017</v>
      </c>
      <c r="C25" s="310" t="s">
        <v>1017</v>
      </c>
      <c r="D25" s="333" t="s">
        <v>1042</v>
      </c>
      <c r="E25" s="310">
        <v>100</v>
      </c>
      <c r="F25" s="333" t="s">
        <v>1043</v>
      </c>
      <c r="G25" s="333" t="s">
        <v>1044</v>
      </c>
      <c r="H25" s="333">
        <v>485</v>
      </c>
      <c r="I25" s="309">
        <v>2</v>
      </c>
      <c r="J25" s="309">
        <v>0.3</v>
      </c>
      <c r="K25" s="600">
        <f>0.6*9.81*J25*I25</f>
        <v>3.5316</v>
      </c>
      <c r="L25" s="314">
        <v>35</v>
      </c>
      <c r="M25" s="323">
        <f>L25*120</f>
        <v>4200</v>
      </c>
      <c r="N25" s="59" t="s">
        <v>7</v>
      </c>
      <c r="O25" s="59"/>
      <c r="P25" s="59"/>
      <c r="Q25" s="59"/>
      <c r="R25" s="63">
        <f>(O25*P25*Q25*80*2)</f>
        <v>0</v>
      </c>
      <c r="S25" s="314">
        <f>M25*0.65+L25*110+L25*12+M25*0.1</f>
        <v>7420</v>
      </c>
      <c r="T25" s="545">
        <f>4400+I25*1.22*100</f>
        <v>4644</v>
      </c>
      <c r="U25" s="541">
        <v>1500</v>
      </c>
      <c r="V25" s="332">
        <f>U25+T25+S25+R25+R26+R27</f>
        <v>37064</v>
      </c>
      <c r="W25" s="542" t="s">
        <v>177</v>
      </c>
      <c r="X25" s="60"/>
    </row>
    <row r="26" spans="1:24" s="12" customFormat="1" ht="18" customHeight="1">
      <c r="A26" s="333"/>
      <c r="B26" s="327"/>
      <c r="C26" s="310"/>
      <c r="D26" s="333"/>
      <c r="E26" s="310"/>
      <c r="F26" s="333"/>
      <c r="G26" s="333"/>
      <c r="H26" s="333"/>
      <c r="I26" s="310"/>
      <c r="J26" s="310"/>
      <c r="K26" s="600"/>
      <c r="L26" s="315"/>
      <c r="M26" s="324"/>
      <c r="N26" s="61" t="s">
        <v>534</v>
      </c>
      <c r="O26" s="59"/>
      <c r="P26" s="59"/>
      <c r="Q26" s="59"/>
      <c r="R26" s="63">
        <f>(O26*P26*Q26*80*2)</f>
        <v>0</v>
      </c>
      <c r="S26" s="315"/>
      <c r="T26" s="546"/>
      <c r="U26" s="541"/>
      <c r="V26" s="331"/>
      <c r="W26" s="543"/>
      <c r="X26" s="60"/>
    </row>
    <row r="27" spans="1:24" s="12" customFormat="1" ht="18" customHeight="1" thickBot="1">
      <c r="A27" s="333"/>
      <c r="B27" s="328"/>
      <c r="C27" s="311"/>
      <c r="D27" s="333"/>
      <c r="E27" s="311"/>
      <c r="F27" s="333"/>
      <c r="G27" s="333"/>
      <c r="H27" s="333"/>
      <c r="I27" s="311"/>
      <c r="J27" s="311"/>
      <c r="K27" s="601"/>
      <c r="L27" s="316"/>
      <c r="M27" s="325"/>
      <c r="N27" s="59" t="s">
        <v>8</v>
      </c>
      <c r="O27" s="59">
        <v>50</v>
      </c>
      <c r="P27" s="59">
        <v>1</v>
      </c>
      <c r="Q27" s="59">
        <v>2</v>
      </c>
      <c r="R27" s="63">
        <f>(O27*P27*Q27*80*2)+7500</f>
        <v>23500</v>
      </c>
      <c r="S27" s="316"/>
      <c r="T27" s="547"/>
      <c r="U27" s="541"/>
      <c r="V27" s="331"/>
      <c r="W27" s="544"/>
      <c r="X27" s="60"/>
    </row>
    <row r="28" spans="1:23" s="12" customFormat="1" ht="18" customHeight="1">
      <c r="A28" s="311">
        <v>9</v>
      </c>
      <c r="B28" s="344" t="s">
        <v>1017</v>
      </c>
      <c r="C28" s="310" t="s">
        <v>1017</v>
      </c>
      <c r="D28" s="309" t="s">
        <v>1045</v>
      </c>
      <c r="E28" s="309">
        <v>100</v>
      </c>
      <c r="F28" s="330" t="s">
        <v>1046</v>
      </c>
      <c r="G28" s="320" t="s">
        <v>1047</v>
      </c>
      <c r="H28" s="309">
        <v>491</v>
      </c>
      <c r="I28" s="309">
        <v>2.5</v>
      </c>
      <c r="J28" s="309">
        <v>1</v>
      </c>
      <c r="K28" s="600">
        <f>0.6*9.81*J28*I28</f>
        <v>14.715</v>
      </c>
      <c r="L28" s="314">
        <v>80</v>
      </c>
      <c r="M28" s="323">
        <f>L28*120</f>
        <v>9600</v>
      </c>
      <c r="N28" s="13" t="s">
        <v>7</v>
      </c>
      <c r="O28" s="13"/>
      <c r="P28" s="13"/>
      <c r="Q28" s="13"/>
      <c r="R28" s="63">
        <f>(O28*P28*Q28*80*2)</f>
        <v>0</v>
      </c>
      <c r="S28" s="314">
        <f>M28*0.65+L28*110+L28*12+M28*0.1</f>
        <v>16960</v>
      </c>
      <c r="T28" s="323">
        <f>4400+I28*1.22*100</f>
        <v>4705</v>
      </c>
      <c r="U28" s="331">
        <v>1500</v>
      </c>
      <c r="V28" s="332">
        <f>U28+T28+S28+R28+R29+R30</f>
        <v>46665</v>
      </c>
      <c r="W28" s="344" t="s">
        <v>197</v>
      </c>
    </row>
    <row r="29" spans="1:23" s="12" customFormat="1" ht="18" customHeight="1">
      <c r="A29" s="311"/>
      <c r="B29" s="327"/>
      <c r="C29" s="310"/>
      <c r="D29" s="310"/>
      <c r="E29" s="310"/>
      <c r="F29" s="330"/>
      <c r="G29" s="321"/>
      <c r="H29" s="310"/>
      <c r="I29" s="310"/>
      <c r="J29" s="310"/>
      <c r="K29" s="600"/>
      <c r="L29" s="315"/>
      <c r="M29" s="324"/>
      <c r="N29" s="10" t="s">
        <v>534</v>
      </c>
      <c r="O29" s="13"/>
      <c r="P29" s="13"/>
      <c r="Q29" s="13"/>
      <c r="R29" s="63">
        <f>(O29*P29*Q29*80*2)</f>
        <v>0</v>
      </c>
      <c r="S29" s="315"/>
      <c r="T29" s="324"/>
      <c r="U29" s="331"/>
      <c r="V29" s="331"/>
      <c r="W29" s="327"/>
    </row>
    <row r="30" spans="1:23" s="12" customFormat="1" ht="18" customHeight="1" thickBot="1">
      <c r="A30" s="333"/>
      <c r="B30" s="328"/>
      <c r="C30" s="311"/>
      <c r="D30" s="311"/>
      <c r="E30" s="311"/>
      <c r="F30" s="330"/>
      <c r="G30" s="322"/>
      <c r="H30" s="311"/>
      <c r="I30" s="311"/>
      <c r="J30" s="311"/>
      <c r="K30" s="601"/>
      <c r="L30" s="316"/>
      <c r="M30" s="325"/>
      <c r="N30" s="13" t="s">
        <v>8</v>
      </c>
      <c r="O30" s="13">
        <v>50</v>
      </c>
      <c r="P30" s="13">
        <v>1</v>
      </c>
      <c r="Q30" s="13">
        <v>2</v>
      </c>
      <c r="R30" s="63">
        <f>(O30*P30*Q30*80*2)+7500</f>
        <v>23500</v>
      </c>
      <c r="S30" s="316"/>
      <c r="T30" s="325"/>
      <c r="U30" s="331"/>
      <c r="V30" s="331"/>
      <c r="W30" s="328"/>
    </row>
    <row r="31" spans="1:23" s="12" customFormat="1" ht="18" customHeight="1">
      <c r="A31" s="333">
        <v>10</v>
      </c>
      <c r="B31" s="344" t="s">
        <v>1017</v>
      </c>
      <c r="C31" s="310" t="s">
        <v>1017</v>
      </c>
      <c r="D31" s="317" t="s">
        <v>1122</v>
      </c>
      <c r="E31" s="309">
        <v>150</v>
      </c>
      <c r="F31" s="309" t="s">
        <v>1123</v>
      </c>
      <c r="G31" s="309" t="s">
        <v>1124</v>
      </c>
      <c r="H31" s="309">
        <v>483</v>
      </c>
      <c r="I31" s="309">
        <v>3</v>
      </c>
      <c r="J31" s="309">
        <v>0.3</v>
      </c>
      <c r="K31" s="600">
        <f>0.6*9.81*J31*I31</f>
        <v>5.2974</v>
      </c>
      <c r="L31" s="314">
        <v>40</v>
      </c>
      <c r="M31" s="323">
        <f>L31*120</f>
        <v>4800</v>
      </c>
      <c r="N31" s="13" t="s">
        <v>7</v>
      </c>
      <c r="O31" s="13"/>
      <c r="P31" s="13"/>
      <c r="Q31" s="13"/>
      <c r="R31" s="63">
        <f>(O31*P31*Q31*80*2)</f>
        <v>0</v>
      </c>
      <c r="S31" s="314">
        <f>M31*0.65+L31*110+L31*12+M31*0.1</f>
        <v>8480</v>
      </c>
      <c r="T31" s="323">
        <f>4400+I31*1.22*100</f>
        <v>4766</v>
      </c>
      <c r="U31" s="331">
        <v>1500</v>
      </c>
      <c r="V31" s="332">
        <f>U31+T31+S31+R31+R32+R33</f>
        <v>38246</v>
      </c>
      <c r="W31" s="326" t="s">
        <v>177</v>
      </c>
    </row>
    <row r="32" spans="1:23" s="12" customFormat="1" ht="18" customHeight="1">
      <c r="A32" s="333"/>
      <c r="B32" s="327"/>
      <c r="C32" s="310"/>
      <c r="D32" s="345"/>
      <c r="E32" s="310"/>
      <c r="F32" s="310"/>
      <c r="G32" s="310"/>
      <c r="H32" s="310"/>
      <c r="I32" s="310"/>
      <c r="J32" s="310"/>
      <c r="K32" s="600"/>
      <c r="L32" s="315"/>
      <c r="M32" s="324"/>
      <c r="N32" s="10" t="s">
        <v>534</v>
      </c>
      <c r="O32" s="13"/>
      <c r="P32" s="13"/>
      <c r="Q32" s="13"/>
      <c r="R32" s="63">
        <f>(O32*P32*Q32*80*2)</f>
        <v>0</v>
      </c>
      <c r="S32" s="315"/>
      <c r="T32" s="324"/>
      <c r="U32" s="331"/>
      <c r="V32" s="331"/>
      <c r="W32" s="327"/>
    </row>
    <row r="33" spans="1:23" s="12" customFormat="1" ht="18" customHeight="1" thickBot="1">
      <c r="A33" s="333"/>
      <c r="B33" s="328"/>
      <c r="C33" s="311"/>
      <c r="D33" s="346"/>
      <c r="E33" s="311"/>
      <c r="F33" s="311"/>
      <c r="G33" s="311"/>
      <c r="H33" s="311"/>
      <c r="I33" s="311"/>
      <c r="J33" s="311"/>
      <c r="K33" s="601"/>
      <c r="L33" s="316"/>
      <c r="M33" s="325"/>
      <c r="N33" s="13" t="s">
        <v>8</v>
      </c>
      <c r="O33" s="13">
        <v>50</v>
      </c>
      <c r="P33" s="13">
        <v>1</v>
      </c>
      <c r="Q33" s="13">
        <v>2</v>
      </c>
      <c r="R33" s="63">
        <f>(O33*P33*Q33*80*2)+7500</f>
        <v>23500</v>
      </c>
      <c r="S33" s="316"/>
      <c r="T33" s="325"/>
      <c r="U33" s="331"/>
      <c r="V33" s="331"/>
      <c r="W33" s="328"/>
    </row>
    <row r="34" spans="1:23" s="12" customFormat="1" ht="18" customHeight="1">
      <c r="A34" s="311">
        <v>11</v>
      </c>
      <c r="B34" s="344" t="s">
        <v>1017</v>
      </c>
      <c r="C34" s="310" t="s">
        <v>1017</v>
      </c>
      <c r="D34" s="317" t="s">
        <v>1125</v>
      </c>
      <c r="E34" s="310">
        <v>100</v>
      </c>
      <c r="F34" s="333" t="s">
        <v>1126</v>
      </c>
      <c r="G34" s="333" t="s">
        <v>1127</v>
      </c>
      <c r="H34" s="333">
        <v>499</v>
      </c>
      <c r="I34" s="309">
        <v>2.5</v>
      </c>
      <c r="J34" s="309">
        <v>0.3</v>
      </c>
      <c r="K34" s="600">
        <f>0.6*9.81*J34*I34</f>
        <v>4.4145</v>
      </c>
      <c r="L34" s="314">
        <v>40</v>
      </c>
      <c r="M34" s="323">
        <f>L34*120</f>
        <v>4800</v>
      </c>
      <c r="N34" s="13" t="s">
        <v>7</v>
      </c>
      <c r="O34" s="13"/>
      <c r="P34" s="13"/>
      <c r="Q34" s="13"/>
      <c r="R34" s="63">
        <f>(O34*P34*Q34*80*2)</f>
        <v>0</v>
      </c>
      <c r="S34" s="314">
        <f>M34*0.65+L34*110+L34*12+M34*0.1</f>
        <v>8480</v>
      </c>
      <c r="T34" s="323">
        <f>4400+I34*1.22*100</f>
        <v>4705</v>
      </c>
      <c r="U34" s="331">
        <v>1500</v>
      </c>
      <c r="V34" s="332">
        <f>U34+T34+S34+R34+R35+R36</f>
        <v>38185</v>
      </c>
      <c r="W34" s="344" t="s">
        <v>177</v>
      </c>
    </row>
    <row r="35" spans="1:23" s="12" customFormat="1" ht="18" customHeight="1">
      <c r="A35" s="311"/>
      <c r="B35" s="327"/>
      <c r="C35" s="310"/>
      <c r="D35" s="345"/>
      <c r="E35" s="310"/>
      <c r="F35" s="333"/>
      <c r="G35" s="333"/>
      <c r="H35" s="333"/>
      <c r="I35" s="310"/>
      <c r="J35" s="310"/>
      <c r="K35" s="600"/>
      <c r="L35" s="315"/>
      <c r="M35" s="324"/>
      <c r="N35" s="10" t="s">
        <v>534</v>
      </c>
      <c r="O35" s="13"/>
      <c r="P35" s="13"/>
      <c r="Q35" s="13"/>
      <c r="R35" s="63">
        <f>(O35*P35*Q35*80*2)</f>
        <v>0</v>
      </c>
      <c r="S35" s="315"/>
      <c r="T35" s="324"/>
      <c r="U35" s="331"/>
      <c r="V35" s="331"/>
      <c r="W35" s="327"/>
    </row>
    <row r="36" spans="1:23" s="12" customFormat="1" ht="18" customHeight="1" thickBot="1">
      <c r="A36" s="333"/>
      <c r="B36" s="328"/>
      <c r="C36" s="311"/>
      <c r="D36" s="354"/>
      <c r="E36" s="311"/>
      <c r="F36" s="333"/>
      <c r="G36" s="333"/>
      <c r="H36" s="333"/>
      <c r="I36" s="311"/>
      <c r="J36" s="311"/>
      <c r="K36" s="601"/>
      <c r="L36" s="316"/>
      <c r="M36" s="325"/>
      <c r="N36" s="13" t="s">
        <v>8</v>
      </c>
      <c r="O36" s="13">
        <v>50</v>
      </c>
      <c r="P36" s="13">
        <v>1</v>
      </c>
      <c r="Q36" s="13">
        <v>2</v>
      </c>
      <c r="R36" s="63">
        <f>(O36*P36*Q36*80*2)+7500</f>
        <v>23500</v>
      </c>
      <c r="S36" s="316"/>
      <c r="T36" s="325"/>
      <c r="U36" s="331"/>
      <c r="V36" s="331"/>
      <c r="W36" s="328"/>
    </row>
    <row r="37" spans="1:23" s="12" customFormat="1" ht="24.75" customHeight="1">
      <c r="A37" s="333">
        <v>12</v>
      </c>
      <c r="B37" s="344" t="s">
        <v>1017</v>
      </c>
      <c r="C37" s="310" t="s">
        <v>1017</v>
      </c>
      <c r="D37" s="353" t="s">
        <v>1128</v>
      </c>
      <c r="E37" s="344">
        <v>140</v>
      </c>
      <c r="F37" s="344" t="s">
        <v>1129</v>
      </c>
      <c r="G37" s="344" t="s">
        <v>1130</v>
      </c>
      <c r="H37" s="344">
        <v>488</v>
      </c>
      <c r="I37" s="310">
        <v>3</v>
      </c>
      <c r="J37" s="310">
        <v>0.3</v>
      </c>
      <c r="K37" s="600">
        <f>0.6*9.81*J37*I37</f>
        <v>5.2974</v>
      </c>
      <c r="L37" s="314">
        <v>40</v>
      </c>
      <c r="M37" s="323">
        <f>L37*120</f>
        <v>4800</v>
      </c>
      <c r="N37" s="10" t="s">
        <v>7</v>
      </c>
      <c r="O37" s="10"/>
      <c r="P37" s="10"/>
      <c r="Q37" s="10"/>
      <c r="R37" s="63">
        <f>(O37*P37*Q37*80*2)</f>
        <v>0</v>
      </c>
      <c r="S37" s="314">
        <f>M37*0.65+L37*110+L37*12+M37*0.1</f>
        <v>8480</v>
      </c>
      <c r="T37" s="323">
        <f>4400+I37*1.22*100</f>
        <v>4766</v>
      </c>
      <c r="U37" s="331">
        <v>1500</v>
      </c>
      <c r="V37" s="332">
        <f>U37+T37+S37+R37+R38+R39</f>
        <v>38248.5</v>
      </c>
      <c r="W37" s="329" t="s">
        <v>197</v>
      </c>
    </row>
    <row r="38" spans="1:23" s="12" customFormat="1" ht="24.75" customHeight="1">
      <c r="A38" s="333"/>
      <c r="B38" s="327"/>
      <c r="C38" s="310"/>
      <c r="D38" s="495"/>
      <c r="E38" s="327"/>
      <c r="F38" s="327"/>
      <c r="G38" s="327"/>
      <c r="H38" s="327"/>
      <c r="I38" s="310"/>
      <c r="J38" s="310"/>
      <c r="K38" s="600"/>
      <c r="L38" s="315"/>
      <c r="M38" s="324"/>
      <c r="N38" s="10" t="s">
        <v>534</v>
      </c>
      <c r="O38" s="10"/>
      <c r="P38" s="10"/>
      <c r="Q38" s="10"/>
      <c r="R38" s="63">
        <v>2.5</v>
      </c>
      <c r="S38" s="315"/>
      <c r="T38" s="324"/>
      <c r="U38" s="331"/>
      <c r="V38" s="331"/>
      <c r="W38" s="495"/>
    </row>
    <row r="39" spans="1:23" s="12" customFormat="1" ht="24.75" customHeight="1" thickBot="1">
      <c r="A39" s="333"/>
      <c r="B39" s="328"/>
      <c r="C39" s="311"/>
      <c r="D39" s="496"/>
      <c r="E39" s="328"/>
      <c r="F39" s="328"/>
      <c r="G39" s="328"/>
      <c r="H39" s="328"/>
      <c r="I39" s="311"/>
      <c r="J39" s="311"/>
      <c r="K39" s="601"/>
      <c r="L39" s="316"/>
      <c r="M39" s="325"/>
      <c r="N39" s="13" t="s">
        <v>8</v>
      </c>
      <c r="O39" s="13">
        <v>50</v>
      </c>
      <c r="P39" s="13">
        <v>1</v>
      </c>
      <c r="Q39" s="13">
        <v>2</v>
      </c>
      <c r="R39" s="63">
        <f>(O39*P39*Q39*80*2)+7500</f>
        <v>23500</v>
      </c>
      <c r="S39" s="316"/>
      <c r="T39" s="325"/>
      <c r="U39" s="331"/>
      <c r="V39" s="331"/>
      <c r="W39" s="519"/>
    </row>
    <row r="40" spans="1:24" s="7" customFormat="1" ht="18" customHeight="1">
      <c r="A40" s="377" t="s">
        <v>373</v>
      </c>
      <c r="B40" s="378"/>
      <c r="C40" s="378"/>
      <c r="D40" s="379"/>
      <c r="E40" s="335">
        <f>SUM(E4:E39)</f>
        <v>2690</v>
      </c>
      <c r="F40" s="338"/>
      <c r="G40" s="338"/>
      <c r="H40" s="335"/>
      <c r="I40" s="335"/>
      <c r="J40" s="335"/>
      <c r="K40" s="534">
        <f>SUM(K4:K39)</f>
        <v>183.20175000000003</v>
      </c>
      <c r="L40" s="336"/>
      <c r="M40" s="335"/>
      <c r="N40" s="548"/>
      <c r="O40" s="535"/>
      <c r="P40" s="535"/>
      <c r="Q40" s="535"/>
      <c r="R40" s="535"/>
      <c r="S40" s="536"/>
      <c r="T40" s="535"/>
      <c r="U40" s="335"/>
      <c r="V40" s="336">
        <f>SUM(V4:V39)</f>
        <v>597445.5</v>
      </c>
      <c r="W40" s="341"/>
      <c r="X40" s="18"/>
    </row>
    <row r="41" spans="1:24" s="7" customFormat="1" ht="18" customHeight="1">
      <c r="A41" s="380"/>
      <c r="B41" s="381"/>
      <c r="C41" s="381"/>
      <c r="D41" s="382"/>
      <c r="E41" s="335">
        <f>SUM(E40:E40)</f>
        <v>2690</v>
      </c>
      <c r="F41" s="338"/>
      <c r="G41" s="338"/>
      <c r="H41" s="335"/>
      <c r="I41" s="335"/>
      <c r="J41" s="335"/>
      <c r="K41" s="534">
        <f>SUM(K40:K40)</f>
        <v>183.20175000000003</v>
      </c>
      <c r="L41" s="336"/>
      <c r="M41" s="335"/>
      <c r="N41" s="549"/>
      <c r="O41" s="539"/>
      <c r="P41" s="539"/>
      <c r="Q41" s="539"/>
      <c r="R41" s="342"/>
      <c r="S41" s="537"/>
      <c r="T41" s="539"/>
      <c r="U41" s="335"/>
      <c r="V41" s="335"/>
      <c r="W41" s="341"/>
      <c r="X41" s="18"/>
    </row>
    <row r="42" spans="1:24" s="7" customFormat="1" ht="18" customHeight="1">
      <c r="A42" s="383"/>
      <c r="B42" s="384"/>
      <c r="C42" s="384"/>
      <c r="D42" s="385"/>
      <c r="E42" s="335">
        <f>SUM(E40:E41)</f>
        <v>5380</v>
      </c>
      <c r="F42" s="338"/>
      <c r="G42" s="338"/>
      <c r="H42" s="335"/>
      <c r="I42" s="335"/>
      <c r="J42" s="335"/>
      <c r="K42" s="534">
        <f>SUM(K40:K41)</f>
        <v>366.40350000000007</v>
      </c>
      <c r="L42" s="336"/>
      <c r="M42" s="335"/>
      <c r="N42" s="550"/>
      <c r="O42" s="540"/>
      <c r="P42" s="540"/>
      <c r="Q42" s="540"/>
      <c r="R42" s="343"/>
      <c r="S42" s="538"/>
      <c r="T42" s="540"/>
      <c r="U42" s="335"/>
      <c r="V42" s="335"/>
      <c r="W42" s="341"/>
      <c r="X42" s="18"/>
    </row>
  </sheetData>
  <mergeCells count="249">
    <mergeCell ref="R2:T2"/>
    <mergeCell ref="N2:Q2"/>
    <mergeCell ref="C1:P1"/>
    <mergeCell ref="E2:E3"/>
    <mergeCell ref="F2:H2"/>
    <mergeCell ref="I2:M2"/>
    <mergeCell ref="A2:A3"/>
    <mergeCell ref="B2:B3"/>
    <mergeCell ref="C2:C3"/>
    <mergeCell ref="D2:D3"/>
    <mergeCell ref="U2:U3"/>
    <mergeCell ref="V2:V3"/>
    <mergeCell ref="W2:W3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S4:S6"/>
    <mergeCell ref="H4:H6"/>
    <mergeCell ref="I4:I6"/>
    <mergeCell ref="J4:J6"/>
    <mergeCell ref="K4:K6"/>
    <mergeCell ref="T4:T6"/>
    <mergeCell ref="U4:U6"/>
    <mergeCell ref="V4:V6"/>
    <mergeCell ref="W4:W6"/>
    <mergeCell ref="A7:A9"/>
    <mergeCell ref="B7:B9"/>
    <mergeCell ref="C7:C9"/>
    <mergeCell ref="D7:D9"/>
    <mergeCell ref="E7:E9"/>
    <mergeCell ref="F7:F9"/>
    <mergeCell ref="G7:G9"/>
    <mergeCell ref="H7:H9"/>
    <mergeCell ref="M7:M9"/>
    <mergeCell ref="S7:S9"/>
    <mergeCell ref="T7:T9"/>
    <mergeCell ref="I7:I9"/>
    <mergeCell ref="J7:J9"/>
    <mergeCell ref="K7:K9"/>
    <mergeCell ref="L7:L9"/>
    <mergeCell ref="U7:U9"/>
    <mergeCell ref="V7:V9"/>
    <mergeCell ref="W7:W9"/>
    <mergeCell ref="A10:A12"/>
    <mergeCell ref="B10:B12"/>
    <mergeCell ref="C10:C12"/>
    <mergeCell ref="D10:D12"/>
    <mergeCell ref="E10:E12"/>
    <mergeCell ref="F10:F12"/>
    <mergeCell ref="G10:G12"/>
    <mergeCell ref="L10:L12"/>
    <mergeCell ref="M10:M12"/>
    <mergeCell ref="S10:S12"/>
    <mergeCell ref="H10:H12"/>
    <mergeCell ref="I10:I12"/>
    <mergeCell ref="J10:J12"/>
    <mergeCell ref="K10:K12"/>
    <mergeCell ref="T10:T12"/>
    <mergeCell ref="U10:U12"/>
    <mergeCell ref="V10:V12"/>
    <mergeCell ref="W10:W12"/>
    <mergeCell ref="A13:A15"/>
    <mergeCell ref="B13:B15"/>
    <mergeCell ref="C13:C15"/>
    <mergeCell ref="D13:D15"/>
    <mergeCell ref="E13:E15"/>
    <mergeCell ref="F13:F15"/>
    <mergeCell ref="G13:G15"/>
    <mergeCell ref="H13:H15"/>
    <mergeCell ref="M13:M15"/>
    <mergeCell ref="S13:S15"/>
    <mergeCell ref="T13:T15"/>
    <mergeCell ref="I13:I15"/>
    <mergeCell ref="J13:J15"/>
    <mergeCell ref="K13:K15"/>
    <mergeCell ref="L13:L15"/>
    <mergeCell ref="U13:U15"/>
    <mergeCell ref="V13:V15"/>
    <mergeCell ref="W13:W15"/>
    <mergeCell ref="A16:A18"/>
    <mergeCell ref="B16:B18"/>
    <mergeCell ref="C16:C18"/>
    <mergeCell ref="D16:D18"/>
    <mergeCell ref="E16:E18"/>
    <mergeCell ref="F16:F18"/>
    <mergeCell ref="G16:G18"/>
    <mergeCell ref="L16:L18"/>
    <mergeCell ref="M16:M18"/>
    <mergeCell ref="S16:S18"/>
    <mergeCell ref="H16:H18"/>
    <mergeCell ref="I16:I18"/>
    <mergeCell ref="J16:J18"/>
    <mergeCell ref="K16:K18"/>
    <mergeCell ref="T16:T18"/>
    <mergeCell ref="U16:U18"/>
    <mergeCell ref="V16:V18"/>
    <mergeCell ref="W16:W18"/>
    <mergeCell ref="A19:A21"/>
    <mergeCell ref="B19:B21"/>
    <mergeCell ref="C19:C21"/>
    <mergeCell ref="D19:D21"/>
    <mergeCell ref="E19:E21"/>
    <mergeCell ref="F19:F21"/>
    <mergeCell ref="G19:G21"/>
    <mergeCell ref="H19:H21"/>
    <mergeCell ref="M19:M21"/>
    <mergeCell ref="S19:S21"/>
    <mergeCell ref="T19:T21"/>
    <mergeCell ref="I19:I21"/>
    <mergeCell ref="J19:J21"/>
    <mergeCell ref="K19:K21"/>
    <mergeCell ref="L19:L21"/>
    <mergeCell ref="U19:U21"/>
    <mergeCell ref="V19:V21"/>
    <mergeCell ref="W19:W21"/>
    <mergeCell ref="A22:A24"/>
    <mergeCell ref="B22:B24"/>
    <mergeCell ref="C22:C24"/>
    <mergeCell ref="D22:D24"/>
    <mergeCell ref="E22:E24"/>
    <mergeCell ref="F22:F24"/>
    <mergeCell ref="G22:G24"/>
    <mergeCell ref="L22:L24"/>
    <mergeCell ref="M22:M24"/>
    <mergeCell ref="S22:S24"/>
    <mergeCell ref="H22:H24"/>
    <mergeCell ref="I22:I24"/>
    <mergeCell ref="J22:J24"/>
    <mergeCell ref="K22:K24"/>
    <mergeCell ref="T22:T24"/>
    <mergeCell ref="U22:U24"/>
    <mergeCell ref="V22:V24"/>
    <mergeCell ref="W22:W24"/>
    <mergeCell ref="A25:A27"/>
    <mergeCell ref="B25:B27"/>
    <mergeCell ref="C25:C27"/>
    <mergeCell ref="D25:D27"/>
    <mergeCell ref="E25:E27"/>
    <mergeCell ref="F25:F27"/>
    <mergeCell ref="G25:G27"/>
    <mergeCell ref="H25:H27"/>
    <mergeCell ref="M25:M27"/>
    <mergeCell ref="S25:S27"/>
    <mergeCell ref="T25:T27"/>
    <mergeCell ref="I25:I27"/>
    <mergeCell ref="J25:J27"/>
    <mergeCell ref="K25:K27"/>
    <mergeCell ref="L25:L27"/>
    <mergeCell ref="U25:U27"/>
    <mergeCell ref="V25:V27"/>
    <mergeCell ref="W25:W27"/>
    <mergeCell ref="A28:A30"/>
    <mergeCell ref="B28:B30"/>
    <mergeCell ref="C28:C30"/>
    <mergeCell ref="D28:D30"/>
    <mergeCell ref="E28:E30"/>
    <mergeCell ref="F28:F30"/>
    <mergeCell ref="G28:G30"/>
    <mergeCell ref="L28:L30"/>
    <mergeCell ref="M28:M30"/>
    <mergeCell ref="S28:S30"/>
    <mergeCell ref="H28:H30"/>
    <mergeCell ref="I28:I30"/>
    <mergeCell ref="J28:J30"/>
    <mergeCell ref="K28:K30"/>
    <mergeCell ref="T28:T30"/>
    <mergeCell ref="U28:U30"/>
    <mergeCell ref="V28:V30"/>
    <mergeCell ref="W28:W30"/>
    <mergeCell ref="A31:A33"/>
    <mergeCell ref="B31:B33"/>
    <mergeCell ref="C31:C33"/>
    <mergeCell ref="D31:D33"/>
    <mergeCell ref="E31:E33"/>
    <mergeCell ref="F31:F33"/>
    <mergeCell ref="G31:G33"/>
    <mergeCell ref="H31:H33"/>
    <mergeCell ref="M31:M33"/>
    <mergeCell ref="S31:S33"/>
    <mergeCell ref="T31:T33"/>
    <mergeCell ref="I31:I33"/>
    <mergeCell ref="J31:J33"/>
    <mergeCell ref="K31:K33"/>
    <mergeCell ref="L31:L33"/>
    <mergeCell ref="U31:U33"/>
    <mergeCell ref="V31:V33"/>
    <mergeCell ref="W31:W33"/>
    <mergeCell ref="A34:A36"/>
    <mergeCell ref="B34:B36"/>
    <mergeCell ref="C34:C36"/>
    <mergeCell ref="D34:D36"/>
    <mergeCell ref="E34:E36"/>
    <mergeCell ref="F34:F36"/>
    <mergeCell ref="G34:G36"/>
    <mergeCell ref="L34:L36"/>
    <mergeCell ref="M34:M36"/>
    <mergeCell ref="S34:S36"/>
    <mergeCell ref="H34:H36"/>
    <mergeCell ref="I34:I36"/>
    <mergeCell ref="J34:J36"/>
    <mergeCell ref="K34:K36"/>
    <mergeCell ref="T34:T36"/>
    <mergeCell ref="U34:U36"/>
    <mergeCell ref="V34:V36"/>
    <mergeCell ref="W34:W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U37:U39"/>
    <mergeCell ref="V37:V39"/>
    <mergeCell ref="W37:W39"/>
    <mergeCell ref="M37:M39"/>
    <mergeCell ref="S37:S39"/>
    <mergeCell ref="T37:T39"/>
    <mergeCell ref="K40:K42"/>
    <mergeCell ref="L40:L42"/>
    <mergeCell ref="M40:M42"/>
    <mergeCell ref="A40:D42"/>
    <mergeCell ref="E40:E42"/>
    <mergeCell ref="F40:F42"/>
    <mergeCell ref="G40:G42"/>
    <mergeCell ref="H40:H42"/>
    <mergeCell ref="I40:I42"/>
    <mergeCell ref="J40:J42"/>
    <mergeCell ref="V40:V42"/>
    <mergeCell ref="W40:W42"/>
    <mergeCell ref="R40:R42"/>
    <mergeCell ref="S40:S42"/>
    <mergeCell ref="T40:T42"/>
    <mergeCell ref="U40:U42"/>
    <mergeCell ref="N40:N42"/>
    <mergeCell ref="O40:O42"/>
    <mergeCell ref="P40:P42"/>
    <mergeCell ref="Q40:Q42"/>
  </mergeCells>
  <printOptions/>
  <pageMargins left="0.75" right="0.75" top="1" bottom="1" header="0.5" footer="0.5"/>
  <pageSetup horizontalDpi="600" verticalDpi="600" orientation="landscape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Y80"/>
  <sheetViews>
    <sheetView workbookViewId="0" topLeftCell="A1">
      <selection activeCell="W10" sqref="W10:W12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13.57421875" style="14" customWidth="1"/>
    <col min="4" max="4" width="15.57421875" style="14" customWidth="1"/>
    <col min="5" max="5" width="8.7109375" style="14" customWidth="1"/>
    <col min="6" max="6" width="12.8515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57421875" style="77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209" customWidth="1"/>
    <col min="24" max="16384" width="9.140625" style="14" customWidth="1"/>
  </cols>
  <sheetData>
    <row r="1" spans="1:23" s="4" customFormat="1" ht="35.25" customHeight="1" thickBot="1">
      <c r="A1" s="3"/>
      <c r="B1" s="3"/>
      <c r="C1" s="364" t="s">
        <v>1048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W1" s="207"/>
    </row>
    <row r="2" spans="1:23" s="78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609"/>
      <c r="N2" s="602" t="s">
        <v>23</v>
      </c>
      <c r="O2" s="603"/>
      <c r="P2" s="603"/>
      <c r="Q2" s="604"/>
      <c r="R2" s="529" t="s">
        <v>293</v>
      </c>
      <c r="S2" s="530"/>
      <c r="T2" s="531"/>
      <c r="U2" s="461" t="s">
        <v>237</v>
      </c>
      <c r="V2" s="520" t="s">
        <v>1328</v>
      </c>
      <c r="W2" s="470" t="s">
        <v>14</v>
      </c>
    </row>
    <row r="3" spans="1:23" s="78" customFormat="1" ht="48.7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125" t="s">
        <v>44</v>
      </c>
      <c r="L3" s="84" t="s">
        <v>21</v>
      </c>
      <c r="M3" s="84" t="s">
        <v>1322</v>
      </c>
      <c r="N3" s="128" t="s">
        <v>380</v>
      </c>
      <c r="O3" s="86" t="s">
        <v>9</v>
      </c>
      <c r="P3" s="86" t="s">
        <v>10</v>
      </c>
      <c r="Q3" s="86" t="s">
        <v>11</v>
      </c>
      <c r="R3" s="87" t="s">
        <v>292</v>
      </c>
      <c r="S3" s="88" t="s">
        <v>295</v>
      </c>
      <c r="T3" s="89" t="s">
        <v>294</v>
      </c>
      <c r="U3" s="461"/>
      <c r="V3" s="520"/>
      <c r="W3" s="471"/>
    </row>
    <row r="4" spans="1:23" s="12" customFormat="1" ht="18" customHeight="1">
      <c r="A4" s="356">
        <v>1</v>
      </c>
      <c r="B4" s="344" t="s">
        <v>1049</v>
      </c>
      <c r="C4" s="344" t="s">
        <v>1050</v>
      </c>
      <c r="D4" s="353" t="s">
        <v>1051</v>
      </c>
      <c r="E4" s="344">
        <v>50</v>
      </c>
      <c r="F4" s="344"/>
      <c r="G4" s="344"/>
      <c r="H4" s="344"/>
      <c r="I4" s="310">
        <v>2.7</v>
      </c>
      <c r="J4" s="310">
        <v>0.06</v>
      </c>
      <c r="K4" s="600">
        <f>0.6*9.81*J4*I4</f>
        <v>0.953532</v>
      </c>
      <c r="L4" s="314">
        <v>15</v>
      </c>
      <c r="M4" s="323">
        <f>L4*50</f>
        <v>750</v>
      </c>
      <c r="N4" s="10" t="s">
        <v>7</v>
      </c>
      <c r="O4" s="10">
        <v>8</v>
      </c>
      <c r="P4" s="10">
        <v>2</v>
      </c>
      <c r="Q4" s="10">
        <v>2</v>
      </c>
      <c r="R4" s="63">
        <f>(O4*P4*Q4*80*2)</f>
        <v>5120</v>
      </c>
      <c r="S4" s="314">
        <f>M4*0.65+L4*110+L4*12+M4*0.1</f>
        <v>2392.5</v>
      </c>
      <c r="T4" s="323">
        <f>4400+I4*1.22*100</f>
        <v>4729.4</v>
      </c>
      <c r="U4" s="331">
        <v>1500</v>
      </c>
      <c r="V4" s="332">
        <f>U4+T4+S4+R4+R5+R6</f>
        <v>25081.9</v>
      </c>
      <c r="W4" s="353" t="s">
        <v>177</v>
      </c>
    </row>
    <row r="5" spans="1:23" s="12" customFormat="1" ht="18" customHeight="1">
      <c r="A5" s="311"/>
      <c r="B5" s="327"/>
      <c r="C5" s="327"/>
      <c r="D5" s="495"/>
      <c r="E5" s="327"/>
      <c r="F5" s="327"/>
      <c r="G5" s="327"/>
      <c r="H5" s="327"/>
      <c r="I5" s="310"/>
      <c r="J5" s="310"/>
      <c r="K5" s="600"/>
      <c r="L5" s="315"/>
      <c r="M5" s="324"/>
      <c r="N5" s="10" t="s">
        <v>534</v>
      </c>
      <c r="O5" s="10">
        <v>10</v>
      </c>
      <c r="P5" s="10">
        <v>1</v>
      </c>
      <c r="Q5" s="10">
        <v>1.5</v>
      </c>
      <c r="R5" s="63">
        <f>(O5*P5*Q5*80*2)</f>
        <v>2400</v>
      </c>
      <c r="S5" s="315"/>
      <c r="T5" s="324"/>
      <c r="U5" s="331"/>
      <c r="V5" s="331"/>
      <c r="W5" s="495"/>
    </row>
    <row r="6" spans="1:23" s="12" customFormat="1" ht="18" customHeight="1" thickBot="1">
      <c r="A6" s="333"/>
      <c r="B6" s="328"/>
      <c r="C6" s="328"/>
      <c r="D6" s="496"/>
      <c r="E6" s="328"/>
      <c r="F6" s="328"/>
      <c r="G6" s="328"/>
      <c r="H6" s="328"/>
      <c r="I6" s="311"/>
      <c r="J6" s="311"/>
      <c r="K6" s="601"/>
      <c r="L6" s="316"/>
      <c r="M6" s="325"/>
      <c r="N6" s="13" t="s">
        <v>8</v>
      </c>
      <c r="O6" s="10">
        <v>30</v>
      </c>
      <c r="P6" s="10">
        <v>0.5</v>
      </c>
      <c r="Q6" s="10">
        <v>0.6</v>
      </c>
      <c r="R6" s="63">
        <f>(O6*P6*Q6*80*2)+7500</f>
        <v>8940</v>
      </c>
      <c r="S6" s="316"/>
      <c r="T6" s="325"/>
      <c r="U6" s="331"/>
      <c r="V6" s="331"/>
      <c r="W6" s="496"/>
    </row>
    <row r="7" spans="1:23" s="12" customFormat="1" ht="18" customHeight="1">
      <c r="A7" s="333">
        <v>2</v>
      </c>
      <c r="B7" s="344" t="s">
        <v>1049</v>
      </c>
      <c r="C7" s="310" t="s">
        <v>1052</v>
      </c>
      <c r="D7" s="329" t="s">
        <v>1053</v>
      </c>
      <c r="E7" s="310">
        <v>500</v>
      </c>
      <c r="F7" s="326" t="s">
        <v>1054</v>
      </c>
      <c r="G7" s="326" t="s">
        <v>1055</v>
      </c>
      <c r="H7" s="326">
        <v>1642</v>
      </c>
      <c r="I7" s="309">
        <v>10</v>
      </c>
      <c r="J7" s="309">
        <v>0.18</v>
      </c>
      <c r="K7" s="600">
        <f>0.6*9.81*J7*I7</f>
        <v>10.5948</v>
      </c>
      <c r="L7" s="314">
        <v>50</v>
      </c>
      <c r="M7" s="323">
        <f>L7*50</f>
        <v>2500</v>
      </c>
      <c r="N7" s="13" t="s">
        <v>7</v>
      </c>
      <c r="O7" s="13">
        <v>8</v>
      </c>
      <c r="P7" s="13">
        <v>3</v>
      </c>
      <c r="Q7" s="13">
        <v>3</v>
      </c>
      <c r="R7" s="63">
        <f>(O7*P7*Q7*80)</f>
        <v>5760</v>
      </c>
      <c r="S7" s="314">
        <f>M7*0.65+L7*110+L7*12+M7*0.1</f>
        <v>7975</v>
      </c>
      <c r="T7" s="323">
        <f>4400+I7*1.22*100</f>
        <v>5620</v>
      </c>
      <c r="U7" s="331">
        <v>1501</v>
      </c>
      <c r="V7" s="332">
        <f>U7+T7+S7+R7+R8+R9</f>
        <v>64356</v>
      </c>
      <c r="W7" s="329" t="s">
        <v>177</v>
      </c>
    </row>
    <row r="8" spans="1:23" s="12" customFormat="1" ht="18" customHeight="1">
      <c r="A8" s="333"/>
      <c r="B8" s="327"/>
      <c r="C8" s="310"/>
      <c r="D8" s="495"/>
      <c r="E8" s="310"/>
      <c r="F8" s="327"/>
      <c r="G8" s="327"/>
      <c r="H8" s="327"/>
      <c r="I8" s="310"/>
      <c r="J8" s="310"/>
      <c r="K8" s="600"/>
      <c r="L8" s="315"/>
      <c r="M8" s="324"/>
      <c r="N8" s="10" t="s">
        <v>534</v>
      </c>
      <c r="O8" s="13">
        <v>100</v>
      </c>
      <c r="P8" s="13">
        <v>1.5</v>
      </c>
      <c r="Q8" s="13">
        <v>3</v>
      </c>
      <c r="R8" s="63">
        <f>(O8*P8*Q8*80)</f>
        <v>36000</v>
      </c>
      <c r="S8" s="315"/>
      <c r="T8" s="324"/>
      <c r="U8" s="331"/>
      <c r="V8" s="331"/>
      <c r="W8" s="495"/>
    </row>
    <row r="9" spans="1:23" s="12" customFormat="1" ht="18" customHeight="1" thickBot="1">
      <c r="A9" s="333"/>
      <c r="B9" s="328"/>
      <c r="C9" s="311"/>
      <c r="D9" s="496"/>
      <c r="E9" s="311"/>
      <c r="F9" s="328"/>
      <c r="G9" s="328"/>
      <c r="H9" s="328"/>
      <c r="I9" s="311"/>
      <c r="J9" s="311"/>
      <c r="K9" s="601"/>
      <c r="L9" s="316"/>
      <c r="M9" s="325"/>
      <c r="N9" s="13" t="s">
        <v>8</v>
      </c>
      <c r="O9" s="13"/>
      <c r="P9" s="13"/>
      <c r="Q9" s="13"/>
      <c r="R9" s="63">
        <f>(O9*P9*Q9*80*2)+7500</f>
        <v>7500</v>
      </c>
      <c r="S9" s="316"/>
      <c r="T9" s="325"/>
      <c r="U9" s="331"/>
      <c r="V9" s="331"/>
      <c r="W9" s="519"/>
    </row>
    <row r="10" spans="1:23" s="12" customFormat="1" ht="18" customHeight="1">
      <c r="A10" s="311">
        <v>3</v>
      </c>
      <c r="B10" s="344" t="s">
        <v>1049</v>
      </c>
      <c r="C10" s="310" t="s">
        <v>1052</v>
      </c>
      <c r="D10" s="326" t="s">
        <v>1056</v>
      </c>
      <c r="E10" s="326">
        <v>500</v>
      </c>
      <c r="F10" s="326" t="s">
        <v>1057</v>
      </c>
      <c r="G10" s="326" t="s">
        <v>1058</v>
      </c>
      <c r="H10" s="326">
        <v>1606</v>
      </c>
      <c r="I10" s="309">
        <v>23</v>
      </c>
      <c r="J10" s="309">
        <v>0.18</v>
      </c>
      <c r="K10" s="600">
        <f>0.6*9.81*J10*I10</f>
        <v>24.36804</v>
      </c>
      <c r="L10" s="314">
        <v>50</v>
      </c>
      <c r="M10" s="323">
        <f>L10*50</f>
        <v>2500</v>
      </c>
      <c r="N10" s="13" t="s">
        <v>7</v>
      </c>
      <c r="O10" s="13"/>
      <c r="P10" s="13"/>
      <c r="Q10" s="13"/>
      <c r="R10" s="63">
        <f>(O10*P10*Q10*80)</f>
        <v>0</v>
      </c>
      <c r="S10" s="314">
        <f>M10*0.65+L10*110+L10*12+M10*0.1</f>
        <v>7975</v>
      </c>
      <c r="T10" s="323">
        <f>4400+I10*1.22*100</f>
        <v>7206</v>
      </c>
      <c r="U10" s="331">
        <v>1500</v>
      </c>
      <c r="V10" s="332">
        <f>U10+T10+S10+R10+R11+R12</f>
        <v>64021</v>
      </c>
      <c r="W10" s="329" t="s">
        <v>177</v>
      </c>
    </row>
    <row r="11" spans="1:23" s="12" customFormat="1" ht="18" customHeight="1">
      <c r="A11" s="311"/>
      <c r="B11" s="327"/>
      <c r="C11" s="310"/>
      <c r="D11" s="327"/>
      <c r="E11" s="327"/>
      <c r="F11" s="327"/>
      <c r="G11" s="327"/>
      <c r="H11" s="327"/>
      <c r="I11" s="310"/>
      <c r="J11" s="310"/>
      <c r="K11" s="600"/>
      <c r="L11" s="315"/>
      <c r="M11" s="324"/>
      <c r="N11" s="10" t="s">
        <v>534</v>
      </c>
      <c r="O11" s="13">
        <v>100</v>
      </c>
      <c r="P11" s="13">
        <v>1.5</v>
      </c>
      <c r="Q11" s="13">
        <v>3</v>
      </c>
      <c r="R11" s="63">
        <f>(O11*P11*Q11*80)</f>
        <v>36000</v>
      </c>
      <c r="S11" s="315"/>
      <c r="T11" s="324"/>
      <c r="U11" s="331"/>
      <c r="V11" s="331"/>
      <c r="W11" s="495"/>
    </row>
    <row r="12" spans="1:23" s="12" customFormat="1" ht="18" customHeight="1" thickBot="1">
      <c r="A12" s="333"/>
      <c r="B12" s="328"/>
      <c r="C12" s="311"/>
      <c r="D12" s="328"/>
      <c r="E12" s="328"/>
      <c r="F12" s="328"/>
      <c r="G12" s="328"/>
      <c r="H12" s="328"/>
      <c r="I12" s="311"/>
      <c r="J12" s="311"/>
      <c r="K12" s="601"/>
      <c r="L12" s="316"/>
      <c r="M12" s="325"/>
      <c r="N12" s="13" t="s">
        <v>8</v>
      </c>
      <c r="O12" s="13">
        <v>30</v>
      </c>
      <c r="P12" s="13">
        <v>0.8</v>
      </c>
      <c r="Q12" s="13">
        <v>1</v>
      </c>
      <c r="R12" s="63">
        <f>(O12*P12*Q12*80*2)+7500</f>
        <v>11340</v>
      </c>
      <c r="S12" s="316"/>
      <c r="T12" s="325"/>
      <c r="U12" s="331"/>
      <c r="V12" s="331"/>
      <c r="W12" s="519"/>
    </row>
    <row r="13" spans="1:23" s="12" customFormat="1" ht="18" customHeight="1">
      <c r="A13" s="333">
        <v>4</v>
      </c>
      <c r="B13" s="344" t="s">
        <v>1049</v>
      </c>
      <c r="C13" s="310" t="s">
        <v>1052</v>
      </c>
      <c r="D13" s="326" t="s">
        <v>1052</v>
      </c>
      <c r="E13" s="326">
        <v>200</v>
      </c>
      <c r="F13" s="326" t="s">
        <v>1059</v>
      </c>
      <c r="G13" s="326" t="s">
        <v>1060</v>
      </c>
      <c r="H13" s="326">
        <v>1477</v>
      </c>
      <c r="I13" s="309">
        <v>6</v>
      </c>
      <c r="J13" s="309">
        <v>0.15</v>
      </c>
      <c r="K13" s="600">
        <f>0.6*9.81*J13*I13</f>
        <v>5.2974</v>
      </c>
      <c r="L13" s="314">
        <v>20</v>
      </c>
      <c r="M13" s="323">
        <f>L13*50</f>
        <v>1000</v>
      </c>
      <c r="N13" s="13" t="s">
        <v>7</v>
      </c>
      <c r="O13" s="13"/>
      <c r="P13" s="13"/>
      <c r="Q13" s="13"/>
      <c r="R13" s="63">
        <f>(O13*P13*Q13*80*2)</f>
        <v>0</v>
      </c>
      <c r="S13" s="314">
        <f>M13*0.65+L13*110+L13*12+M13*0.1</f>
        <v>3190</v>
      </c>
      <c r="T13" s="323">
        <f>4400+I13*1.22*100</f>
        <v>5132</v>
      </c>
      <c r="U13" s="331">
        <v>1500</v>
      </c>
      <c r="V13" s="332">
        <f>U13+T13+S13+R13+R14+R15</f>
        <v>17322</v>
      </c>
      <c r="W13" s="329" t="s">
        <v>1061</v>
      </c>
    </row>
    <row r="14" spans="1:23" s="12" customFormat="1" ht="18" customHeight="1">
      <c r="A14" s="333"/>
      <c r="B14" s="327"/>
      <c r="C14" s="310"/>
      <c r="D14" s="327"/>
      <c r="E14" s="327"/>
      <c r="F14" s="327"/>
      <c r="G14" s="327"/>
      <c r="H14" s="327"/>
      <c r="I14" s="310"/>
      <c r="J14" s="310"/>
      <c r="K14" s="600"/>
      <c r="L14" s="315"/>
      <c r="M14" s="324"/>
      <c r="N14" s="10" t="s">
        <v>534</v>
      </c>
      <c r="O14" s="13"/>
      <c r="P14" s="13"/>
      <c r="Q14" s="13"/>
      <c r="R14" s="63">
        <f>(O14*P14*Q14*80*2)</f>
        <v>0</v>
      </c>
      <c r="S14" s="315"/>
      <c r="T14" s="324"/>
      <c r="U14" s="331"/>
      <c r="V14" s="331"/>
      <c r="W14" s="495"/>
    </row>
    <row r="15" spans="1:23" s="12" customFormat="1" ht="18" customHeight="1" thickBot="1">
      <c r="A15" s="333"/>
      <c r="B15" s="328"/>
      <c r="C15" s="311"/>
      <c r="D15" s="328"/>
      <c r="E15" s="328"/>
      <c r="F15" s="328"/>
      <c r="G15" s="328"/>
      <c r="H15" s="328"/>
      <c r="I15" s="311"/>
      <c r="J15" s="311"/>
      <c r="K15" s="601"/>
      <c r="L15" s="316"/>
      <c r="M15" s="325"/>
      <c r="N15" s="13" t="s">
        <v>8</v>
      </c>
      <c r="O15" s="13"/>
      <c r="P15" s="13"/>
      <c r="Q15" s="13"/>
      <c r="R15" s="63">
        <f>(O15*P15*Q15*80*2)+7500</f>
        <v>7500</v>
      </c>
      <c r="S15" s="316"/>
      <c r="T15" s="325"/>
      <c r="U15" s="331"/>
      <c r="V15" s="331"/>
      <c r="W15" s="519"/>
    </row>
    <row r="16" spans="1:23" s="12" customFormat="1" ht="18" customHeight="1">
      <c r="A16" s="311">
        <v>5</v>
      </c>
      <c r="B16" s="344" t="s">
        <v>1049</v>
      </c>
      <c r="C16" s="310" t="s">
        <v>1050</v>
      </c>
      <c r="D16" s="329" t="s">
        <v>1062</v>
      </c>
      <c r="E16" s="326">
        <v>400</v>
      </c>
      <c r="F16" s="326" t="s">
        <v>1063</v>
      </c>
      <c r="G16" s="326" t="s">
        <v>1064</v>
      </c>
      <c r="H16" s="326">
        <v>1277</v>
      </c>
      <c r="I16" s="309">
        <v>8.5</v>
      </c>
      <c r="J16" s="309">
        <v>1</v>
      </c>
      <c r="K16" s="600">
        <f>0.6*9.81*J16*I16</f>
        <v>50.031</v>
      </c>
      <c r="L16" s="314"/>
      <c r="M16" s="323">
        <f>L16*50</f>
        <v>0</v>
      </c>
      <c r="N16" s="13" t="s">
        <v>7</v>
      </c>
      <c r="O16" s="13"/>
      <c r="P16" s="13"/>
      <c r="Q16" s="13"/>
      <c r="R16" s="63">
        <f>(O16*P16*Q16*80*2)</f>
        <v>0</v>
      </c>
      <c r="S16" s="314">
        <f>M16*0.65+L16*110+L16*12+M16*0.1</f>
        <v>0</v>
      </c>
      <c r="T16" s="323">
        <f>4400+I16*1.22*100</f>
        <v>5437</v>
      </c>
      <c r="U16" s="331">
        <v>1500</v>
      </c>
      <c r="V16" s="332">
        <f>U16+T16+S16+R16+R17+R18</f>
        <v>14437</v>
      </c>
      <c r="W16" s="353" t="s">
        <v>1065</v>
      </c>
    </row>
    <row r="17" spans="1:23" s="12" customFormat="1" ht="18" customHeight="1">
      <c r="A17" s="311"/>
      <c r="B17" s="327"/>
      <c r="C17" s="310"/>
      <c r="D17" s="495"/>
      <c r="E17" s="327"/>
      <c r="F17" s="327"/>
      <c r="G17" s="327"/>
      <c r="H17" s="327"/>
      <c r="I17" s="310"/>
      <c r="J17" s="310"/>
      <c r="K17" s="600"/>
      <c r="L17" s="315"/>
      <c r="M17" s="324"/>
      <c r="N17" s="10" t="s">
        <v>534</v>
      </c>
      <c r="O17" s="13"/>
      <c r="P17" s="13"/>
      <c r="Q17" s="13"/>
      <c r="R17" s="63">
        <f>(O17*P17*Q17*80*2)</f>
        <v>0</v>
      </c>
      <c r="S17" s="315"/>
      <c r="T17" s="324"/>
      <c r="U17" s="331"/>
      <c r="V17" s="331"/>
      <c r="W17" s="495"/>
    </row>
    <row r="18" spans="1:23" s="12" customFormat="1" ht="18" customHeight="1" thickBot="1">
      <c r="A18" s="333"/>
      <c r="B18" s="328"/>
      <c r="C18" s="311"/>
      <c r="D18" s="496"/>
      <c r="E18" s="328"/>
      <c r="F18" s="328"/>
      <c r="G18" s="328"/>
      <c r="H18" s="328"/>
      <c r="I18" s="311"/>
      <c r="J18" s="311"/>
      <c r="K18" s="601"/>
      <c r="L18" s="316"/>
      <c r="M18" s="325"/>
      <c r="N18" s="13" t="s">
        <v>8</v>
      </c>
      <c r="O18" s="13"/>
      <c r="P18" s="13"/>
      <c r="Q18" s="13"/>
      <c r="R18" s="63">
        <f>(O18*P18*Q18*80*2)+7500</f>
        <v>7500</v>
      </c>
      <c r="S18" s="316"/>
      <c r="T18" s="325"/>
      <c r="U18" s="331"/>
      <c r="V18" s="331"/>
      <c r="W18" s="496"/>
    </row>
    <row r="19" spans="1:23" s="12" customFormat="1" ht="18" customHeight="1">
      <c r="A19" s="333">
        <v>6</v>
      </c>
      <c r="B19" s="344" t="s">
        <v>1049</v>
      </c>
      <c r="C19" s="310" t="s">
        <v>1066</v>
      </c>
      <c r="D19" s="329" t="s">
        <v>1071</v>
      </c>
      <c r="E19" s="326">
        <v>550</v>
      </c>
      <c r="F19" s="326" t="s">
        <v>1067</v>
      </c>
      <c r="G19" s="326" t="s">
        <v>1068</v>
      </c>
      <c r="H19" s="326">
        <v>966</v>
      </c>
      <c r="I19" s="309">
        <v>17</v>
      </c>
      <c r="J19" s="309">
        <v>0.4</v>
      </c>
      <c r="K19" s="600">
        <f>0.6*9.81*J19*I19</f>
        <v>40.0248</v>
      </c>
      <c r="L19" s="314">
        <v>126</v>
      </c>
      <c r="M19" s="323">
        <f>L19*50</f>
        <v>6300</v>
      </c>
      <c r="N19" s="13" t="s">
        <v>7</v>
      </c>
      <c r="O19" s="13"/>
      <c r="P19" s="13"/>
      <c r="Q19" s="13"/>
      <c r="R19" s="63">
        <f>(O19*P19*Q19*80*2)</f>
        <v>0</v>
      </c>
      <c r="S19" s="314"/>
      <c r="T19" s="323"/>
      <c r="U19" s="331"/>
      <c r="V19" s="332"/>
      <c r="W19" s="329" t="s">
        <v>1069</v>
      </c>
    </row>
    <row r="20" spans="1:23" s="12" customFormat="1" ht="18" customHeight="1">
      <c r="A20" s="333"/>
      <c r="B20" s="327"/>
      <c r="C20" s="310"/>
      <c r="D20" s="495"/>
      <c r="E20" s="327"/>
      <c r="F20" s="327"/>
      <c r="G20" s="327"/>
      <c r="H20" s="327"/>
      <c r="I20" s="310"/>
      <c r="J20" s="310"/>
      <c r="K20" s="600"/>
      <c r="L20" s="315"/>
      <c r="M20" s="324"/>
      <c r="N20" s="10" t="s">
        <v>534</v>
      </c>
      <c r="O20" s="13">
        <v>40</v>
      </c>
      <c r="P20" s="13">
        <v>0.8</v>
      </c>
      <c r="Q20" s="13">
        <v>1</v>
      </c>
      <c r="R20" s="63">
        <f>(O20*P20*Q20*80*2)</f>
        <v>5120</v>
      </c>
      <c r="S20" s="315"/>
      <c r="T20" s="324"/>
      <c r="U20" s="331"/>
      <c r="V20" s="331"/>
      <c r="W20" s="495"/>
    </row>
    <row r="21" spans="1:23" s="12" customFormat="1" ht="18" customHeight="1" thickBot="1">
      <c r="A21" s="333"/>
      <c r="B21" s="328"/>
      <c r="C21" s="311"/>
      <c r="D21" s="496"/>
      <c r="E21" s="328"/>
      <c r="F21" s="328"/>
      <c r="G21" s="328"/>
      <c r="H21" s="328"/>
      <c r="I21" s="311"/>
      <c r="J21" s="311"/>
      <c r="K21" s="601"/>
      <c r="L21" s="316"/>
      <c r="M21" s="325"/>
      <c r="N21" s="13" t="s">
        <v>8</v>
      </c>
      <c r="O21" s="13">
        <v>70</v>
      </c>
      <c r="P21" s="13">
        <v>1.2</v>
      </c>
      <c r="Q21" s="13">
        <v>1.5</v>
      </c>
      <c r="R21" s="63">
        <f>(O21*P21*Q21*80*2)+7500</f>
        <v>27660</v>
      </c>
      <c r="S21" s="316"/>
      <c r="T21" s="325"/>
      <c r="U21" s="331"/>
      <c r="V21" s="331"/>
      <c r="W21" s="496"/>
    </row>
    <row r="22" spans="1:23" s="12" customFormat="1" ht="18" customHeight="1">
      <c r="A22" s="311">
        <v>7</v>
      </c>
      <c r="B22" s="344" t="s">
        <v>1049</v>
      </c>
      <c r="C22" s="310" t="s">
        <v>1070</v>
      </c>
      <c r="D22" s="333" t="s">
        <v>1072</v>
      </c>
      <c r="E22" s="310">
        <v>120</v>
      </c>
      <c r="F22" s="330" t="s">
        <v>1073</v>
      </c>
      <c r="G22" s="320" t="s">
        <v>1074</v>
      </c>
      <c r="H22" s="309">
        <v>1745</v>
      </c>
      <c r="I22" s="309">
        <v>7</v>
      </c>
      <c r="J22" s="309">
        <v>0.13</v>
      </c>
      <c r="K22" s="600">
        <f>0.6*9.81*J22*I22</f>
        <v>5.356260000000001</v>
      </c>
      <c r="L22" s="314">
        <v>50</v>
      </c>
      <c r="M22" s="323">
        <f>L22*50</f>
        <v>2500</v>
      </c>
      <c r="N22" s="13" t="s">
        <v>7</v>
      </c>
      <c r="O22" s="13">
        <v>80</v>
      </c>
      <c r="P22" s="13">
        <v>1.5</v>
      </c>
      <c r="Q22" s="13">
        <v>2</v>
      </c>
      <c r="R22" s="63">
        <f>(O22*P22*Q22*80*2)</f>
        <v>38400</v>
      </c>
      <c r="S22" s="314"/>
      <c r="T22" s="323"/>
      <c r="U22" s="331"/>
      <c r="V22" s="332"/>
      <c r="W22" s="353" t="s">
        <v>1069</v>
      </c>
    </row>
    <row r="23" spans="1:23" s="12" customFormat="1" ht="18" customHeight="1">
      <c r="A23" s="311"/>
      <c r="B23" s="327"/>
      <c r="C23" s="310"/>
      <c r="D23" s="333"/>
      <c r="E23" s="310"/>
      <c r="F23" s="330"/>
      <c r="G23" s="321"/>
      <c r="H23" s="310"/>
      <c r="I23" s="310"/>
      <c r="J23" s="310"/>
      <c r="K23" s="600"/>
      <c r="L23" s="315"/>
      <c r="M23" s="324"/>
      <c r="N23" s="10" t="s">
        <v>534</v>
      </c>
      <c r="O23" s="13">
        <v>100</v>
      </c>
      <c r="P23" s="13">
        <v>1</v>
      </c>
      <c r="Q23" s="13">
        <v>1.5</v>
      </c>
      <c r="R23" s="63">
        <f>(O23*P23*Q23*80*2)</f>
        <v>24000</v>
      </c>
      <c r="S23" s="315"/>
      <c r="T23" s="324"/>
      <c r="U23" s="331"/>
      <c r="V23" s="331"/>
      <c r="W23" s="495"/>
    </row>
    <row r="24" spans="1:23" s="12" customFormat="1" ht="18" customHeight="1" thickBot="1">
      <c r="A24" s="333"/>
      <c r="B24" s="328"/>
      <c r="C24" s="311"/>
      <c r="D24" s="333"/>
      <c r="E24" s="311"/>
      <c r="F24" s="330"/>
      <c r="G24" s="322"/>
      <c r="H24" s="311"/>
      <c r="I24" s="311"/>
      <c r="J24" s="311"/>
      <c r="K24" s="601"/>
      <c r="L24" s="316"/>
      <c r="M24" s="325"/>
      <c r="N24" s="13" t="s">
        <v>8</v>
      </c>
      <c r="O24" s="13"/>
      <c r="P24" s="13"/>
      <c r="Q24" s="13"/>
      <c r="R24" s="63">
        <f>(O24*P24*Q24*80*2)+7500</f>
        <v>7500</v>
      </c>
      <c r="S24" s="316"/>
      <c r="T24" s="325"/>
      <c r="U24" s="331"/>
      <c r="V24" s="331"/>
      <c r="W24" s="496"/>
    </row>
    <row r="25" spans="1:24" s="12" customFormat="1" ht="18" customHeight="1">
      <c r="A25" s="333">
        <v>8</v>
      </c>
      <c r="B25" s="344" t="s">
        <v>1049</v>
      </c>
      <c r="C25" s="310" t="s">
        <v>1075</v>
      </c>
      <c r="D25" s="333" t="s">
        <v>1076</v>
      </c>
      <c r="E25" s="310">
        <v>200</v>
      </c>
      <c r="F25" s="333" t="s">
        <v>1077</v>
      </c>
      <c r="G25" s="333" t="s">
        <v>1078</v>
      </c>
      <c r="H25" s="333">
        <v>1520</v>
      </c>
      <c r="I25" s="309">
        <v>8</v>
      </c>
      <c r="J25" s="309">
        <v>0.15</v>
      </c>
      <c r="K25" s="600">
        <f>0.6*9.81*J25*I25</f>
        <v>7.0632</v>
      </c>
      <c r="L25" s="314">
        <v>50</v>
      </c>
      <c r="M25" s="323">
        <f>L25*50</f>
        <v>2500</v>
      </c>
      <c r="N25" s="59" t="s">
        <v>7</v>
      </c>
      <c r="O25" s="59">
        <v>5</v>
      </c>
      <c r="P25" s="59">
        <v>1.5</v>
      </c>
      <c r="Q25" s="59">
        <v>1.5</v>
      </c>
      <c r="R25" s="63">
        <f>(O25*P25*Q25*80*2)</f>
        <v>1800</v>
      </c>
      <c r="S25" s="610"/>
      <c r="T25" s="545"/>
      <c r="U25" s="541"/>
      <c r="V25" s="332"/>
      <c r="W25" s="552" t="s">
        <v>1069</v>
      </c>
      <c r="X25" s="60"/>
    </row>
    <row r="26" spans="1:24" s="12" customFormat="1" ht="18" customHeight="1">
      <c r="A26" s="333"/>
      <c r="B26" s="327"/>
      <c r="C26" s="310"/>
      <c r="D26" s="333"/>
      <c r="E26" s="310"/>
      <c r="F26" s="333"/>
      <c r="G26" s="333"/>
      <c r="H26" s="333"/>
      <c r="I26" s="310"/>
      <c r="J26" s="310"/>
      <c r="K26" s="600"/>
      <c r="L26" s="315"/>
      <c r="M26" s="324"/>
      <c r="N26" s="61" t="s">
        <v>534</v>
      </c>
      <c r="O26" s="59">
        <v>20</v>
      </c>
      <c r="P26" s="59">
        <v>1</v>
      </c>
      <c r="Q26" s="59">
        <v>2</v>
      </c>
      <c r="R26" s="63">
        <f>(O26*P26*Q26*80*2)</f>
        <v>6400</v>
      </c>
      <c r="S26" s="611"/>
      <c r="T26" s="546"/>
      <c r="U26" s="541"/>
      <c r="V26" s="331"/>
      <c r="W26" s="553"/>
      <c r="X26" s="60"/>
    </row>
    <row r="27" spans="1:24" s="12" customFormat="1" ht="18" customHeight="1" thickBot="1">
      <c r="A27" s="333"/>
      <c r="B27" s="328"/>
      <c r="C27" s="311"/>
      <c r="D27" s="333"/>
      <c r="E27" s="311"/>
      <c r="F27" s="333"/>
      <c r="G27" s="333"/>
      <c r="H27" s="333"/>
      <c r="I27" s="311"/>
      <c r="J27" s="311"/>
      <c r="K27" s="601"/>
      <c r="L27" s="316"/>
      <c r="M27" s="325"/>
      <c r="N27" s="59" t="s">
        <v>8</v>
      </c>
      <c r="O27" s="59">
        <v>40</v>
      </c>
      <c r="P27" s="59">
        <v>1.7</v>
      </c>
      <c r="Q27" s="59">
        <v>1.7</v>
      </c>
      <c r="R27" s="63">
        <f>(O27*P27*Q27*80*2)+7500</f>
        <v>25996</v>
      </c>
      <c r="S27" s="612"/>
      <c r="T27" s="547"/>
      <c r="U27" s="541"/>
      <c r="V27" s="331"/>
      <c r="W27" s="554"/>
      <c r="X27" s="60"/>
    </row>
    <row r="28" spans="1:23" s="12" customFormat="1" ht="18" customHeight="1">
      <c r="A28" s="311">
        <v>9</v>
      </c>
      <c r="B28" s="344" t="s">
        <v>1049</v>
      </c>
      <c r="C28" s="310" t="s">
        <v>1079</v>
      </c>
      <c r="D28" s="309" t="s">
        <v>1080</v>
      </c>
      <c r="E28" s="309">
        <v>100</v>
      </c>
      <c r="F28" s="330" t="s">
        <v>1081</v>
      </c>
      <c r="G28" s="320" t="s">
        <v>1082</v>
      </c>
      <c r="H28" s="309">
        <v>1342</v>
      </c>
      <c r="I28" s="309">
        <v>7</v>
      </c>
      <c r="J28" s="309">
        <v>0.2</v>
      </c>
      <c r="K28" s="600">
        <f>0.6*9.81*J28*I28</f>
        <v>8.240400000000001</v>
      </c>
      <c r="L28" s="314">
        <v>30</v>
      </c>
      <c r="M28" s="323">
        <f>L28*50</f>
        <v>1500</v>
      </c>
      <c r="N28" s="13" t="s">
        <v>7</v>
      </c>
      <c r="O28" s="13"/>
      <c r="P28" s="13"/>
      <c r="Q28" s="13"/>
      <c r="R28" s="63">
        <f>(O28*P28*Q28*80*2)</f>
        <v>0</v>
      </c>
      <c r="S28" s="314"/>
      <c r="T28" s="323"/>
      <c r="U28" s="331"/>
      <c r="V28" s="332"/>
      <c r="W28" s="353" t="s">
        <v>1083</v>
      </c>
    </row>
    <row r="29" spans="1:23" s="12" customFormat="1" ht="18" customHeight="1">
      <c r="A29" s="311"/>
      <c r="B29" s="327"/>
      <c r="C29" s="310"/>
      <c r="D29" s="310"/>
      <c r="E29" s="310"/>
      <c r="F29" s="330"/>
      <c r="G29" s="321"/>
      <c r="H29" s="310"/>
      <c r="I29" s="310"/>
      <c r="J29" s="310"/>
      <c r="K29" s="600"/>
      <c r="L29" s="315"/>
      <c r="M29" s="324"/>
      <c r="N29" s="10" t="s">
        <v>534</v>
      </c>
      <c r="O29" s="13"/>
      <c r="P29" s="13"/>
      <c r="Q29" s="13"/>
      <c r="R29" s="63">
        <f>(O29*P29*Q29*80*2)</f>
        <v>0</v>
      </c>
      <c r="S29" s="315"/>
      <c r="T29" s="324"/>
      <c r="U29" s="331"/>
      <c r="V29" s="331"/>
      <c r="W29" s="495"/>
    </row>
    <row r="30" spans="1:23" s="12" customFormat="1" ht="18" customHeight="1" thickBot="1">
      <c r="A30" s="333"/>
      <c r="B30" s="328"/>
      <c r="C30" s="311"/>
      <c r="D30" s="311"/>
      <c r="E30" s="311"/>
      <c r="F30" s="330"/>
      <c r="G30" s="322"/>
      <c r="H30" s="311"/>
      <c r="I30" s="311"/>
      <c r="J30" s="311"/>
      <c r="K30" s="601"/>
      <c r="L30" s="316"/>
      <c r="M30" s="325"/>
      <c r="N30" s="13" t="s">
        <v>8</v>
      </c>
      <c r="O30" s="13"/>
      <c r="P30" s="13"/>
      <c r="Q30" s="13"/>
      <c r="R30" s="63">
        <f>(O30*P30*Q30*80*2)+7500</f>
        <v>7500</v>
      </c>
      <c r="S30" s="316"/>
      <c r="T30" s="325"/>
      <c r="U30" s="331"/>
      <c r="V30" s="331"/>
      <c r="W30" s="496"/>
    </row>
    <row r="31" spans="1:23" s="12" customFormat="1" ht="18" customHeight="1">
      <c r="A31" s="333">
        <v>10</v>
      </c>
      <c r="B31" s="344" t="s">
        <v>1049</v>
      </c>
      <c r="C31" s="310" t="s">
        <v>1079</v>
      </c>
      <c r="D31" s="317" t="s">
        <v>1084</v>
      </c>
      <c r="E31" s="309">
        <v>120</v>
      </c>
      <c r="F31" s="309" t="s">
        <v>1085</v>
      </c>
      <c r="G31" s="309" t="s">
        <v>1086</v>
      </c>
      <c r="H31" s="309">
        <v>1351</v>
      </c>
      <c r="I31" s="309">
        <v>4</v>
      </c>
      <c r="J31" s="309">
        <v>0.4</v>
      </c>
      <c r="K31" s="600">
        <f>0.6*9.81*J31*I31</f>
        <v>9.4176</v>
      </c>
      <c r="L31" s="314">
        <v>30</v>
      </c>
      <c r="M31" s="323">
        <f>L31*50</f>
        <v>1500</v>
      </c>
      <c r="N31" s="13" t="s">
        <v>7</v>
      </c>
      <c r="O31" s="13"/>
      <c r="P31" s="13"/>
      <c r="Q31" s="13"/>
      <c r="R31" s="63">
        <f>(O31*P31*Q31*80*2)</f>
        <v>0</v>
      </c>
      <c r="S31" s="314"/>
      <c r="T31" s="323"/>
      <c r="U31" s="331"/>
      <c r="V31" s="332"/>
      <c r="W31" s="329" t="s">
        <v>1069</v>
      </c>
    </row>
    <row r="32" spans="1:23" s="12" customFormat="1" ht="18" customHeight="1">
      <c r="A32" s="333"/>
      <c r="B32" s="327"/>
      <c r="C32" s="310"/>
      <c r="D32" s="345"/>
      <c r="E32" s="310"/>
      <c r="F32" s="310"/>
      <c r="G32" s="310"/>
      <c r="H32" s="310"/>
      <c r="I32" s="310"/>
      <c r="J32" s="310"/>
      <c r="K32" s="600"/>
      <c r="L32" s="315"/>
      <c r="M32" s="324"/>
      <c r="N32" s="10" t="s">
        <v>534</v>
      </c>
      <c r="O32" s="13">
        <v>100</v>
      </c>
      <c r="P32" s="13">
        <v>2</v>
      </c>
      <c r="Q32" s="13">
        <v>1.8</v>
      </c>
      <c r="R32" s="63">
        <f>(O32*P32*Q32*80*2)</f>
        <v>57600</v>
      </c>
      <c r="S32" s="315"/>
      <c r="T32" s="324"/>
      <c r="U32" s="331"/>
      <c r="V32" s="331"/>
      <c r="W32" s="495"/>
    </row>
    <row r="33" spans="1:23" s="12" customFormat="1" ht="13.5" customHeight="1" thickBot="1">
      <c r="A33" s="333"/>
      <c r="B33" s="328"/>
      <c r="C33" s="311"/>
      <c r="D33" s="346"/>
      <c r="E33" s="311"/>
      <c r="F33" s="311"/>
      <c r="G33" s="311"/>
      <c r="H33" s="311"/>
      <c r="I33" s="311"/>
      <c r="J33" s="311"/>
      <c r="K33" s="601"/>
      <c r="L33" s="316"/>
      <c r="M33" s="325"/>
      <c r="N33" s="13" t="s">
        <v>8</v>
      </c>
      <c r="O33" s="13">
        <v>30</v>
      </c>
      <c r="P33" s="13">
        <v>0.7</v>
      </c>
      <c r="Q33" s="13">
        <v>1.5</v>
      </c>
      <c r="R33" s="63">
        <f>(O33*P33*Q33*80*2)+7500</f>
        <v>12540</v>
      </c>
      <c r="S33" s="316"/>
      <c r="T33" s="325"/>
      <c r="U33" s="331"/>
      <c r="V33" s="331"/>
      <c r="W33" s="496"/>
    </row>
    <row r="34" spans="1:23" s="12" customFormat="1" ht="18" customHeight="1">
      <c r="A34" s="311">
        <v>11</v>
      </c>
      <c r="B34" s="344" t="s">
        <v>1049</v>
      </c>
      <c r="C34" s="310" t="s">
        <v>958</v>
      </c>
      <c r="D34" s="317" t="s">
        <v>1087</v>
      </c>
      <c r="E34" s="310">
        <v>200</v>
      </c>
      <c r="F34" s="333" t="s">
        <v>1090</v>
      </c>
      <c r="G34" s="333" t="s">
        <v>1091</v>
      </c>
      <c r="H34" s="333">
        <v>1656</v>
      </c>
      <c r="I34" s="309">
        <v>7.5</v>
      </c>
      <c r="J34" s="309">
        <v>0.16</v>
      </c>
      <c r="K34" s="600">
        <f>0.6*9.81*J34*I34</f>
        <v>7.0632</v>
      </c>
      <c r="L34" s="314">
        <v>30</v>
      </c>
      <c r="M34" s="323">
        <f>L34*50</f>
        <v>1500</v>
      </c>
      <c r="N34" s="13" t="s">
        <v>7</v>
      </c>
      <c r="O34" s="13"/>
      <c r="P34" s="13"/>
      <c r="Q34" s="13"/>
      <c r="R34" s="63">
        <f>(O34*P34*Q34*80*2)</f>
        <v>0</v>
      </c>
      <c r="S34" s="314">
        <f>M34*0.65+L34*110+L34*12+M34*0.1</f>
        <v>4785</v>
      </c>
      <c r="T34" s="323">
        <f>4400+I34*1.22*100</f>
        <v>5315</v>
      </c>
      <c r="U34" s="331">
        <v>1500</v>
      </c>
      <c r="V34" s="332">
        <f>U34+T34+S34+R34+R35+R36</f>
        <v>20892</v>
      </c>
      <c r="W34" s="353" t="s">
        <v>919</v>
      </c>
    </row>
    <row r="35" spans="1:23" s="12" customFormat="1" ht="18" customHeight="1">
      <c r="A35" s="311"/>
      <c r="B35" s="327"/>
      <c r="C35" s="310"/>
      <c r="D35" s="345"/>
      <c r="E35" s="310"/>
      <c r="F35" s="333"/>
      <c r="G35" s="333"/>
      <c r="H35" s="333"/>
      <c r="I35" s="310"/>
      <c r="J35" s="310"/>
      <c r="K35" s="600"/>
      <c r="L35" s="315"/>
      <c r="M35" s="324"/>
      <c r="N35" s="10" t="s">
        <v>534</v>
      </c>
      <c r="O35" s="13"/>
      <c r="P35" s="13"/>
      <c r="Q35" s="13"/>
      <c r="R35" s="63">
        <f>(O35*P35*Q35*80*2)</f>
        <v>0</v>
      </c>
      <c r="S35" s="315"/>
      <c r="T35" s="324"/>
      <c r="U35" s="331"/>
      <c r="V35" s="331"/>
      <c r="W35" s="495"/>
    </row>
    <row r="36" spans="1:23" s="12" customFormat="1" ht="18" customHeight="1" thickBot="1">
      <c r="A36" s="333"/>
      <c r="B36" s="328"/>
      <c r="C36" s="311"/>
      <c r="D36" s="354"/>
      <c r="E36" s="311"/>
      <c r="F36" s="333"/>
      <c r="G36" s="333"/>
      <c r="H36" s="333"/>
      <c r="I36" s="311"/>
      <c r="J36" s="311"/>
      <c r="K36" s="601"/>
      <c r="L36" s="316"/>
      <c r="M36" s="325"/>
      <c r="N36" s="13" t="s">
        <v>8</v>
      </c>
      <c r="O36" s="13">
        <v>20</v>
      </c>
      <c r="P36" s="13">
        <v>0.7</v>
      </c>
      <c r="Q36" s="13">
        <v>0.8</v>
      </c>
      <c r="R36" s="63">
        <f>(O36*P36*Q36*80*2)+7500</f>
        <v>9292</v>
      </c>
      <c r="S36" s="316"/>
      <c r="T36" s="325"/>
      <c r="U36" s="331"/>
      <c r="V36" s="331"/>
      <c r="W36" s="496"/>
    </row>
    <row r="37" spans="1:23" s="12" customFormat="1" ht="24.75" customHeight="1">
      <c r="A37" s="333">
        <v>12</v>
      </c>
      <c r="B37" s="344" t="s">
        <v>1049</v>
      </c>
      <c r="C37" s="310" t="s">
        <v>1092</v>
      </c>
      <c r="D37" s="353" t="s">
        <v>1093</v>
      </c>
      <c r="E37" s="344">
        <v>200</v>
      </c>
      <c r="F37" s="344" t="s">
        <v>1088</v>
      </c>
      <c r="G37" s="344" t="s">
        <v>1089</v>
      </c>
      <c r="H37" s="344">
        <v>1677</v>
      </c>
      <c r="I37" s="310">
        <v>4</v>
      </c>
      <c r="J37" s="310">
        <v>0.16</v>
      </c>
      <c r="K37" s="600">
        <f>0.6*9.81*J37*I37</f>
        <v>3.76704</v>
      </c>
      <c r="L37" s="314">
        <v>30</v>
      </c>
      <c r="M37" s="323">
        <f>L37*50</f>
        <v>1500</v>
      </c>
      <c r="N37" s="10" t="s">
        <v>7</v>
      </c>
      <c r="O37" s="10"/>
      <c r="P37" s="10"/>
      <c r="Q37" s="10"/>
      <c r="R37" s="63">
        <f>(O37*P37*Q37*80*2)</f>
        <v>0</v>
      </c>
      <c r="S37" s="314">
        <f>M37*0.65+L37*110+L37*12+M37*0.1</f>
        <v>4785</v>
      </c>
      <c r="T37" s="323">
        <f>4400+I37*1.22*100</f>
        <v>4888</v>
      </c>
      <c r="U37" s="331">
        <v>1500</v>
      </c>
      <c r="V37" s="332">
        <f>U37+T37+S37+R37+R38+R39</f>
        <v>21363.5</v>
      </c>
      <c r="W37" s="329" t="s">
        <v>1094</v>
      </c>
    </row>
    <row r="38" spans="1:23" s="12" customFormat="1" ht="24.75" customHeight="1">
      <c r="A38" s="333"/>
      <c r="B38" s="327"/>
      <c r="C38" s="310"/>
      <c r="D38" s="495"/>
      <c r="E38" s="327"/>
      <c r="F38" s="327"/>
      <c r="G38" s="327"/>
      <c r="H38" s="327"/>
      <c r="I38" s="310"/>
      <c r="J38" s="310"/>
      <c r="K38" s="600"/>
      <c r="L38" s="315"/>
      <c r="M38" s="324"/>
      <c r="N38" s="10" t="s">
        <v>534</v>
      </c>
      <c r="O38" s="10"/>
      <c r="P38" s="10"/>
      <c r="Q38" s="10"/>
      <c r="R38" s="63">
        <v>2.5</v>
      </c>
      <c r="S38" s="315"/>
      <c r="T38" s="324"/>
      <c r="U38" s="331"/>
      <c r="V38" s="331"/>
      <c r="W38" s="495"/>
    </row>
    <row r="39" spans="1:23" s="12" customFormat="1" ht="24.75" customHeight="1" thickBot="1">
      <c r="A39" s="333"/>
      <c r="B39" s="328"/>
      <c r="C39" s="311"/>
      <c r="D39" s="496"/>
      <c r="E39" s="328"/>
      <c r="F39" s="328"/>
      <c r="G39" s="328"/>
      <c r="H39" s="328"/>
      <c r="I39" s="311"/>
      <c r="J39" s="311"/>
      <c r="K39" s="601"/>
      <c r="L39" s="316"/>
      <c r="M39" s="325"/>
      <c r="N39" s="13" t="s">
        <v>8</v>
      </c>
      <c r="O39" s="13">
        <v>30</v>
      </c>
      <c r="P39" s="13">
        <v>0.7</v>
      </c>
      <c r="Q39" s="13">
        <v>0.8</v>
      </c>
      <c r="R39" s="63">
        <f>(O39*P39*Q39*80*2)+7500</f>
        <v>10188</v>
      </c>
      <c r="S39" s="316"/>
      <c r="T39" s="325"/>
      <c r="U39" s="331"/>
      <c r="V39" s="331"/>
      <c r="W39" s="496"/>
    </row>
    <row r="40" spans="1:23" s="12" customFormat="1" ht="24.75" customHeight="1">
      <c r="A40" s="311">
        <v>13</v>
      </c>
      <c r="B40" s="344" t="s">
        <v>1049</v>
      </c>
      <c r="C40" s="310" t="s">
        <v>1095</v>
      </c>
      <c r="D40" s="326" t="s">
        <v>1096</v>
      </c>
      <c r="E40" s="310">
        <v>200</v>
      </c>
      <c r="F40" s="326" t="s">
        <v>1097</v>
      </c>
      <c r="G40" s="326" t="s">
        <v>1098</v>
      </c>
      <c r="H40" s="326">
        <v>1712</v>
      </c>
      <c r="I40" s="309">
        <v>4</v>
      </c>
      <c r="J40" s="309">
        <v>0.17</v>
      </c>
      <c r="K40" s="600">
        <f>0.6*9.81*J40*I40</f>
        <v>4.00248</v>
      </c>
      <c r="L40" s="314">
        <v>30</v>
      </c>
      <c r="M40" s="323">
        <f>L40*50</f>
        <v>1500</v>
      </c>
      <c r="N40" s="13" t="s">
        <v>7</v>
      </c>
      <c r="O40" s="13"/>
      <c r="P40" s="13"/>
      <c r="Q40" s="13"/>
      <c r="R40" s="63">
        <f>(O40*P40*Q40*80*2)</f>
        <v>0</v>
      </c>
      <c r="S40" s="314">
        <f>M40*0.65+L40*110+L40*12+M40*0.1</f>
        <v>4785</v>
      </c>
      <c r="T40" s="323">
        <f>4400+I40*1.22*100</f>
        <v>4888</v>
      </c>
      <c r="U40" s="331">
        <v>1500</v>
      </c>
      <c r="V40" s="332">
        <f>U40+T40+S40+R40+R41+R42</f>
        <v>22257</v>
      </c>
      <c r="W40" s="353" t="s">
        <v>919</v>
      </c>
    </row>
    <row r="41" spans="1:23" s="12" customFormat="1" ht="24.75" customHeight="1">
      <c r="A41" s="311"/>
      <c r="B41" s="327"/>
      <c r="C41" s="310"/>
      <c r="D41" s="327"/>
      <c r="E41" s="310"/>
      <c r="F41" s="327"/>
      <c r="G41" s="327"/>
      <c r="H41" s="327"/>
      <c r="I41" s="310"/>
      <c r="J41" s="310"/>
      <c r="K41" s="600"/>
      <c r="L41" s="315"/>
      <c r="M41" s="324"/>
      <c r="N41" s="10" t="s">
        <v>534</v>
      </c>
      <c r="O41" s="13"/>
      <c r="P41" s="13"/>
      <c r="Q41" s="13"/>
      <c r="R41" s="63">
        <f>(O41*P41*Q41*80*2)</f>
        <v>0</v>
      </c>
      <c r="S41" s="315"/>
      <c r="T41" s="324"/>
      <c r="U41" s="331"/>
      <c r="V41" s="331"/>
      <c r="W41" s="495"/>
    </row>
    <row r="42" spans="1:23" s="12" customFormat="1" ht="24.75" customHeight="1" thickBot="1">
      <c r="A42" s="333"/>
      <c r="B42" s="328"/>
      <c r="C42" s="311"/>
      <c r="D42" s="328"/>
      <c r="E42" s="311"/>
      <c r="F42" s="328"/>
      <c r="G42" s="328"/>
      <c r="H42" s="328"/>
      <c r="I42" s="311"/>
      <c r="J42" s="311"/>
      <c r="K42" s="601"/>
      <c r="L42" s="316"/>
      <c r="M42" s="325"/>
      <c r="N42" s="13" t="s">
        <v>8</v>
      </c>
      <c r="O42" s="13">
        <v>40</v>
      </c>
      <c r="P42" s="13">
        <v>0.7</v>
      </c>
      <c r="Q42" s="13">
        <v>0.8</v>
      </c>
      <c r="R42" s="63">
        <f>(O42*P42*Q42*80*2)+7500</f>
        <v>11084</v>
      </c>
      <c r="S42" s="316"/>
      <c r="T42" s="325"/>
      <c r="U42" s="331"/>
      <c r="V42" s="331"/>
      <c r="W42" s="496"/>
    </row>
    <row r="43" spans="1:23" s="12" customFormat="1" ht="24.75" customHeight="1">
      <c r="A43" s="333">
        <v>14</v>
      </c>
      <c r="B43" s="344" t="s">
        <v>1049</v>
      </c>
      <c r="C43" s="310" t="s">
        <v>1095</v>
      </c>
      <c r="D43" s="329" t="s">
        <v>1099</v>
      </c>
      <c r="E43" s="326">
        <v>200</v>
      </c>
      <c r="F43" s="326" t="s">
        <v>1100</v>
      </c>
      <c r="G43" s="326" t="s">
        <v>1101</v>
      </c>
      <c r="H43" s="326">
        <v>1855</v>
      </c>
      <c r="I43" s="309">
        <v>4.5</v>
      </c>
      <c r="J43" s="309">
        <v>0.3</v>
      </c>
      <c r="K43" s="600">
        <f>0.6*9.81*J43*I43</f>
        <v>7.9461</v>
      </c>
      <c r="L43" s="314">
        <v>30</v>
      </c>
      <c r="M43" s="323">
        <f>L43*50</f>
        <v>1500</v>
      </c>
      <c r="N43" s="13" t="s">
        <v>7</v>
      </c>
      <c r="O43" s="13"/>
      <c r="P43" s="13"/>
      <c r="Q43" s="13"/>
      <c r="R43" s="63">
        <f>(O43*P43*Q43*80*2)</f>
        <v>0</v>
      </c>
      <c r="S43" s="314">
        <f>M43*0.65+L43*110+L43*12+M43*0.1</f>
        <v>4785</v>
      </c>
      <c r="T43" s="323">
        <f>4400+I43*1.22*100</f>
        <v>4949</v>
      </c>
      <c r="U43" s="331">
        <v>1500</v>
      </c>
      <c r="V43" s="332">
        <f>U43+T43+S43+R43+R44+R45</f>
        <v>26734</v>
      </c>
      <c r="W43" s="329" t="s">
        <v>197</v>
      </c>
    </row>
    <row r="44" spans="1:23" s="12" customFormat="1" ht="24.75" customHeight="1">
      <c r="A44" s="333"/>
      <c r="B44" s="327"/>
      <c r="C44" s="310"/>
      <c r="D44" s="495"/>
      <c r="E44" s="327"/>
      <c r="F44" s="327"/>
      <c r="G44" s="327"/>
      <c r="H44" s="327"/>
      <c r="I44" s="310"/>
      <c r="J44" s="310"/>
      <c r="K44" s="600"/>
      <c r="L44" s="315"/>
      <c r="M44" s="324"/>
      <c r="N44" s="10" t="s">
        <v>534</v>
      </c>
      <c r="O44" s="13">
        <v>60</v>
      </c>
      <c r="P44" s="13">
        <v>0.6</v>
      </c>
      <c r="Q44" s="13">
        <v>1</v>
      </c>
      <c r="R44" s="63">
        <f>(O44*P44*Q44*80*2)</f>
        <v>5760</v>
      </c>
      <c r="S44" s="315"/>
      <c r="T44" s="324"/>
      <c r="U44" s="331"/>
      <c r="V44" s="331"/>
      <c r="W44" s="495"/>
    </row>
    <row r="45" spans="1:23" s="12" customFormat="1" ht="24.75" customHeight="1" thickBot="1">
      <c r="A45" s="333"/>
      <c r="B45" s="328"/>
      <c r="C45" s="311"/>
      <c r="D45" s="496"/>
      <c r="E45" s="328"/>
      <c r="F45" s="328"/>
      <c r="G45" s="328"/>
      <c r="H45" s="328"/>
      <c r="I45" s="311"/>
      <c r="J45" s="311"/>
      <c r="K45" s="601"/>
      <c r="L45" s="316"/>
      <c r="M45" s="325"/>
      <c r="N45" s="13" t="s">
        <v>8</v>
      </c>
      <c r="O45" s="13">
        <v>20</v>
      </c>
      <c r="P45" s="13">
        <v>0.7</v>
      </c>
      <c r="Q45" s="13">
        <v>1</v>
      </c>
      <c r="R45" s="63">
        <f>(O45*P45*Q45*80*2)+7500</f>
        <v>9740</v>
      </c>
      <c r="S45" s="316"/>
      <c r="T45" s="325"/>
      <c r="U45" s="331"/>
      <c r="V45" s="331"/>
      <c r="W45" s="496"/>
    </row>
    <row r="46" spans="1:23" s="12" customFormat="1" ht="24.75" customHeight="1">
      <c r="A46" s="311">
        <v>15</v>
      </c>
      <c r="B46" s="344" t="s">
        <v>1049</v>
      </c>
      <c r="C46" s="310" t="s">
        <v>1102</v>
      </c>
      <c r="D46" s="326" t="s">
        <v>1103</v>
      </c>
      <c r="E46" s="326">
        <v>200</v>
      </c>
      <c r="F46" s="326" t="s">
        <v>1104</v>
      </c>
      <c r="G46" s="326" t="s">
        <v>1105</v>
      </c>
      <c r="H46" s="326">
        <v>1990</v>
      </c>
      <c r="I46" s="309">
        <v>7</v>
      </c>
      <c r="J46" s="309">
        <v>0.16</v>
      </c>
      <c r="K46" s="600">
        <f>0.6*9.81*J46*I46</f>
        <v>6.59232</v>
      </c>
      <c r="L46" s="314">
        <v>40</v>
      </c>
      <c r="M46" s="323">
        <f>L46*50</f>
        <v>2000</v>
      </c>
      <c r="N46" s="13" t="s">
        <v>7</v>
      </c>
      <c r="O46" s="13"/>
      <c r="P46" s="13"/>
      <c r="Q46" s="13"/>
      <c r="R46" s="63">
        <f>(O46*P46*Q46*80*2)</f>
        <v>0</v>
      </c>
      <c r="S46" s="314">
        <f>M46*0.65+L46*110+L46*12+M46*0.1</f>
        <v>6380</v>
      </c>
      <c r="T46" s="323">
        <f>4400+I46*1.22*100</f>
        <v>5254</v>
      </c>
      <c r="U46" s="331">
        <v>1500</v>
      </c>
      <c r="V46" s="332">
        <f>U46+T46+S46+R46+R47+R48</f>
        <v>58714</v>
      </c>
      <c r="W46" s="353" t="s">
        <v>177</v>
      </c>
    </row>
    <row r="47" spans="1:23" s="12" customFormat="1" ht="24.75" customHeight="1">
      <c r="A47" s="311"/>
      <c r="B47" s="327"/>
      <c r="C47" s="310"/>
      <c r="D47" s="327"/>
      <c r="E47" s="327"/>
      <c r="F47" s="327"/>
      <c r="G47" s="327"/>
      <c r="H47" s="327"/>
      <c r="I47" s="310"/>
      <c r="J47" s="310"/>
      <c r="K47" s="600"/>
      <c r="L47" s="315"/>
      <c r="M47" s="324"/>
      <c r="N47" s="10" t="s">
        <v>534</v>
      </c>
      <c r="O47" s="13">
        <v>40</v>
      </c>
      <c r="P47" s="13">
        <v>1.5</v>
      </c>
      <c r="Q47" s="13">
        <v>3.5</v>
      </c>
      <c r="R47" s="63">
        <f>(O47*P47*Q47*80*2)</f>
        <v>33600</v>
      </c>
      <c r="S47" s="315"/>
      <c r="T47" s="324"/>
      <c r="U47" s="331"/>
      <c r="V47" s="331"/>
      <c r="W47" s="495"/>
    </row>
    <row r="48" spans="1:23" s="12" customFormat="1" ht="24.75" customHeight="1" thickBot="1">
      <c r="A48" s="333"/>
      <c r="B48" s="328"/>
      <c r="C48" s="311"/>
      <c r="D48" s="328"/>
      <c r="E48" s="328"/>
      <c r="F48" s="328"/>
      <c r="G48" s="328"/>
      <c r="H48" s="328"/>
      <c r="I48" s="311"/>
      <c r="J48" s="311"/>
      <c r="K48" s="601"/>
      <c r="L48" s="316"/>
      <c r="M48" s="325"/>
      <c r="N48" s="13" t="s">
        <v>8</v>
      </c>
      <c r="O48" s="13">
        <v>40</v>
      </c>
      <c r="P48" s="13">
        <v>0.7</v>
      </c>
      <c r="Q48" s="13">
        <v>1</v>
      </c>
      <c r="R48" s="63">
        <f>(O48*P48*Q48*80*2)+7500</f>
        <v>11980</v>
      </c>
      <c r="S48" s="316"/>
      <c r="T48" s="325"/>
      <c r="U48" s="331"/>
      <c r="V48" s="331"/>
      <c r="W48" s="496"/>
    </row>
    <row r="49" spans="1:23" s="12" customFormat="1" ht="24.75" customHeight="1">
      <c r="A49" s="333">
        <v>16</v>
      </c>
      <c r="B49" s="344" t="s">
        <v>1049</v>
      </c>
      <c r="C49" s="310" t="s">
        <v>1102</v>
      </c>
      <c r="D49" s="326" t="s">
        <v>1106</v>
      </c>
      <c r="E49" s="326">
        <v>250</v>
      </c>
      <c r="F49" s="326" t="s">
        <v>1107</v>
      </c>
      <c r="G49" s="326" t="s">
        <v>1108</v>
      </c>
      <c r="H49" s="326">
        <v>1985</v>
      </c>
      <c r="I49" s="309">
        <v>9</v>
      </c>
      <c r="J49" s="309">
        <v>0.16</v>
      </c>
      <c r="K49" s="600">
        <f>0.6*9.81*J49*I49</f>
        <v>8.47584</v>
      </c>
      <c r="L49" s="314">
        <v>40</v>
      </c>
      <c r="M49" s="323">
        <f>L49*50</f>
        <v>2000</v>
      </c>
      <c r="N49" s="13" t="s">
        <v>7</v>
      </c>
      <c r="O49" s="13">
        <v>80</v>
      </c>
      <c r="P49" s="13">
        <v>1.5</v>
      </c>
      <c r="Q49" s="13">
        <v>2.5</v>
      </c>
      <c r="R49" s="63">
        <f>(O49*P49*Q49*80*2)</f>
        <v>48000</v>
      </c>
      <c r="S49" s="314">
        <f>M49*0.65+L49*110+L49*12+M49*0.1</f>
        <v>6380</v>
      </c>
      <c r="T49" s="323">
        <f>4400+I49*1.22*100</f>
        <v>5498</v>
      </c>
      <c r="U49" s="331"/>
      <c r="V49" s="332"/>
      <c r="W49" s="329" t="s">
        <v>177</v>
      </c>
    </row>
    <row r="50" spans="1:23" s="12" customFormat="1" ht="24.75" customHeight="1">
      <c r="A50" s="333"/>
      <c r="B50" s="327"/>
      <c r="C50" s="310"/>
      <c r="D50" s="327"/>
      <c r="E50" s="327"/>
      <c r="F50" s="327"/>
      <c r="G50" s="327"/>
      <c r="H50" s="327"/>
      <c r="I50" s="310"/>
      <c r="J50" s="310"/>
      <c r="K50" s="600"/>
      <c r="L50" s="315"/>
      <c r="M50" s="324"/>
      <c r="N50" s="10" t="s">
        <v>534</v>
      </c>
      <c r="O50" s="13">
        <v>70</v>
      </c>
      <c r="P50" s="13">
        <v>1</v>
      </c>
      <c r="Q50" s="13">
        <v>2.5</v>
      </c>
      <c r="R50" s="63">
        <f>(O50*P50*Q50*80*2)</f>
        <v>28000</v>
      </c>
      <c r="S50" s="315"/>
      <c r="T50" s="324"/>
      <c r="U50" s="331"/>
      <c r="V50" s="331"/>
      <c r="W50" s="495"/>
    </row>
    <row r="51" spans="1:23" s="12" customFormat="1" ht="24.75" customHeight="1" thickBot="1">
      <c r="A51" s="333"/>
      <c r="B51" s="328"/>
      <c r="C51" s="311"/>
      <c r="D51" s="328"/>
      <c r="E51" s="328"/>
      <c r="F51" s="328"/>
      <c r="G51" s="328"/>
      <c r="H51" s="328"/>
      <c r="I51" s="311"/>
      <c r="J51" s="311"/>
      <c r="K51" s="601"/>
      <c r="L51" s="316"/>
      <c r="M51" s="325"/>
      <c r="N51" s="13" t="s">
        <v>8</v>
      </c>
      <c r="O51" s="13">
        <v>15</v>
      </c>
      <c r="P51" s="13">
        <v>0.7</v>
      </c>
      <c r="Q51" s="13">
        <v>0.7</v>
      </c>
      <c r="R51" s="63"/>
      <c r="S51" s="316"/>
      <c r="T51" s="325"/>
      <c r="U51" s="331"/>
      <c r="V51" s="331"/>
      <c r="W51" s="496"/>
    </row>
    <row r="52" spans="1:23" s="12" customFormat="1" ht="24.75" customHeight="1">
      <c r="A52" s="311">
        <v>17</v>
      </c>
      <c r="B52" s="344" t="s">
        <v>1049</v>
      </c>
      <c r="C52" s="310" t="s">
        <v>958</v>
      </c>
      <c r="D52" s="326" t="s">
        <v>1109</v>
      </c>
      <c r="E52" s="326">
        <v>200</v>
      </c>
      <c r="F52" s="326" t="s">
        <v>1110</v>
      </c>
      <c r="G52" s="326" t="s">
        <v>1111</v>
      </c>
      <c r="H52" s="326">
        <v>1534</v>
      </c>
      <c r="I52" s="309">
        <v>5</v>
      </c>
      <c r="J52" s="309">
        <v>0.15</v>
      </c>
      <c r="K52" s="600">
        <f>0.6*9.81*J52*I52</f>
        <v>4.4145</v>
      </c>
      <c r="L52" s="314">
        <v>15</v>
      </c>
      <c r="M52" s="323">
        <f>L52*50</f>
        <v>750</v>
      </c>
      <c r="N52" s="13" t="s">
        <v>7</v>
      </c>
      <c r="O52" s="13"/>
      <c r="P52" s="13"/>
      <c r="Q52" s="13"/>
      <c r="R52" s="63">
        <f>(O52*P52*Q52*80*2)</f>
        <v>0</v>
      </c>
      <c r="S52" s="314">
        <f>M52*0.65+L52*110+L52*12+M52*0.1</f>
        <v>2392.5</v>
      </c>
      <c r="T52" s="323">
        <f>4400+I52*1.22*100</f>
        <v>5010</v>
      </c>
      <c r="U52" s="331">
        <v>1500</v>
      </c>
      <c r="V52" s="332">
        <f>U52+T52+S52+R52+R53+R54</f>
        <v>20242.5</v>
      </c>
      <c r="W52" s="353" t="s">
        <v>1112</v>
      </c>
    </row>
    <row r="53" spans="1:23" s="12" customFormat="1" ht="24.75" customHeight="1">
      <c r="A53" s="311"/>
      <c r="B53" s="327"/>
      <c r="C53" s="310"/>
      <c r="D53" s="327"/>
      <c r="E53" s="327"/>
      <c r="F53" s="327"/>
      <c r="G53" s="327"/>
      <c r="H53" s="327"/>
      <c r="I53" s="310"/>
      <c r="J53" s="310"/>
      <c r="K53" s="600"/>
      <c r="L53" s="315"/>
      <c r="M53" s="324"/>
      <c r="N53" s="10" t="s">
        <v>534</v>
      </c>
      <c r="O53" s="13"/>
      <c r="P53" s="13"/>
      <c r="Q53" s="13"/>
      <c r="R53" s="63">
        <f>(O53*P53*Q53*80*2)</f>
        <v>0</v>
      </c>
      <c r="S53" s="315"/>
      <c r="T53" s="324"/>
      <c r="U53" s="331"/>
      <c r="V53" s="331"/>
      <c r="W53" s="495"/>
    </row>
    <row r="54" spans="1:23" s="12" customFormat="1" ht="24.75" customHeight="1" thickBot="1">
      <c r="A54" s="333"/>
      <c r="B54" s="328"/>
      <c r="C54" s="311"/>
      <c r="D54" s="328"/>
      <c r="E54" s="328"/>
      <c r="F54" s="328"/>
      <c r="G54" s="328"/>
      <c r="H54" s="328"/>
      <c r="I54" s="311"/>
      <c r="J54" s="311"/>
      <c r="K54" s="601"/>
      <c r="L54" s="316"/>
      <c r="M54" s="325"/>
      <c r="N54" s="13" t="s">
        <v>8</v>
      </c>
      <c r="O54" s="13">
        <v>30</v>
      </c>
      <c r="P54" s="13">
        <v>0.8</v>
      </c>
      <c r="Q54" s="13">
        <v>1</v>
      </c>
      <c r="R54" s="63">
        <f>(O54*P54*Q54*80*2)+7500</f>
        <v>11340</v>
      </c>
      <c r="S54" s="316"/>
      <c r="T54" s="325"/>
      <c r="U54" s="331"/>
      <c r="V54" s="331"/>
      <c r="W54" s="496"/>
    </row>
    <row r="55" spans="1:23" s="12" customFormat="1" ht="18" customHeight="1">
      <c r="A55" s="333">
        <v>18</v>
      </c>
      <c r="B55" s="344" t="s">
        <v>1049</v>
      </c>
      <c r="C55" s="310" t="s">
        <v>1113</v>
      </c>
      <c r="D55" s="333" t="s">
        <v>1114</v>
      </c>
      <c r="E55" s="310">
        <v>100</v>
      </c>
      <c r="F55" s="330" t="s">
        <v>1115</v>
      </c>
      <c r="G55" s="320" t="s">
        <v>1116</v>
      </c>
      <c r="H55" s="309" t="s">
        <v>1117</v>
      </c>
      <c r="I55" s="309">
        <v>4.7</v>
      </c>
      <c r="J55" s="309">
        <v>0.1</v>
      </c>
      <c r="K55" s="600">
        <f>0.6*9.81*J55*I55</f>
        <v>2.76642</v>
      </c>
      <c r="L55" s="314">
        <v>20</v>
      </c>
      <c r="M55" s="323">
        <f>L55*50</f>
        <v>1000</v>
      </c>
      <c r="N55" s="13" t="s">
        <v>7</v>
      </c>
      <c r="O55" s="13"/>
      <c r="P55" s="13"/>
      <c r="Q55" s="13"/>
      <c r="R55" s="63">
        <f>(O55*P55*Q55*80*2)</f>
        <v>0</v>
      </c>
      <c r="S55" s="314">
        <f>M55*0.65+L55*110+L55*12+M55*0.1</f>
        <v>3190</v>
      </c>
      <c r="T55" s="323">
        <f>4400+I55*1.22*100</f>
        <v>4973.4</v>
      </c>
      <c r="U55" s="331">
        <v>1500</v>
      </c>
      <c r="V55" s="332">
        <f>U55+T55+S55+R55+R56+R57</f>
        <v>21195.4</v>
      </c>
      <c r="W55" s="329" t="s">
        <v>1118</v>
      </c>
    </row>
    <row r="56" spans="1:23" s="12" customFormat="1" ht="18" customHeight="1">
      <c r="A56" s="333"/>
      <c r="B56" s="327"/>
      <c r="C56" s="310"/>
      <c r="D56" s="333"/>
      <c r="E56" s="310"/>
      <c r="F56" s="330"/>
      <c r="G56" s="321"/>
      <c r="H56" s="310"/>
      <c r="I56" s="310"/>
      <c r="J56" s="310"/>
      <c r="K56" s="600"/>
      <c r="L56" s="315"/>
      <c r="M56" s="324"/>
      <c r="N56" s="10" t="s">
        <v>534</v>
      </c>
      <c r="O56" s="13"/>
      <c r="P56" s="13"/>
      <c r="Q56" s="13"/>
      <c r="R56" s="63">
        <f>(O56*P56*Q56*80*2)</f>
        <v>0</v>
      </c>
      <c r="S56" s="315"/>
      <c r="T56" s="324"/>
      <c r="U56" s="331"/>
      <c r="V56" s="331"/>
      <c r="W56" s="495"/>
    </row>
    <row r="57" spans="1:23" s="12" customFormat="1" ht="18" customHeight="1" thickBot="1">
      <c r="A57" s="333"/>
      <c r="B57" s="328"/>
      <c r="C57" s="311"/>
      <c r="D57" s="333"/>
      <c r="E57" s="311"/>
      <c r="F57" s="330"/>
      <c r="G57" s="322"/>
      <c r="H57" s="311"/>
      <c r="I57" s="311"/>
      <c r="J57" s="311"/>
      <c r="K57" s="601"/>
      <c r="L57" s="316"/>
      <c r="M57" s="325"/>
      <c r="N57" s="13" t="s">
        <v>8</v>
      </c>
      <c r="O57" s="13">
        <v>60</v>
      </c>
      <c r="P57" s="13">
        <v>0.6</v>
      </c>
      <c r="Q57" s="13">
        <v>0.7</v>
      </c>
      <c r="R57" s="63">
        <f>(O57*P57*Q57*80*2)+7500</f>
        <v>11532</v>
      </c>
      <c r="S57" s="316"/>
      <c r="T57" s="325"/>
      <c r="U57" s="331"/>
      <c r="V57" s="331"/>
      <c r="W57" s="496"/>
    </row>
    <row r="58" spans="1:23" s="12" customFormat="1" ht="18" customHeight="1">
      <c r="A58" s="311">
        <v>19</v>
      </c>
      <c r="B58" s="344" t="s">
        <v>1049</v>
      </c>
      <c r="C58" s="310" t="s">
        <v>1066</v>
      </c>
      <c r="D58" s="317" t="s">
        <v>1119</v>
      </c>
      <c r="E58" s="310">
        <v>200</v>
      </c>
      <c r="F58" s="333" t="s">
        <v>1120</v>
      </c>
      <c r="G58" s="333" t="s">
        <v>1121</v>
      </c>
      <c r="H58" s="333">
        <v>882</v>
      </c>
      <c r="I58" s="309">
        <v>3.5</v>
      </c>
      <c r="J58" s="309">
        <v>0.14</v>
      </c>
      <c r="K58" s="600">
        <f>0.6*9.81*J58*I58</f>
        <v>2.8841400000000004</v>
      </c>
      <c r="L58" s="314">
        <v>30</v>
      </c>
      <c r="M58" s="323">
        <f>L58*50</f>
        <v>1500</v>
      </c>
      <c r="N58" s="13" t="s">
        <v>7</v>
      </c>
      <c r="O58" s="13">
        <v>8</v>
      </c>
      <c r="P58" s="13">
        <v>1.5</v>
      </c>
      <c r="Q58" s="13">
        <v>2</v>
      </c>
      <c r="R58" s="63">
        <f>(O58*P58*Q58*80*2)</f>
        <v>3840</v>
      </c>
      <c r="S58" s="314">
        <f>M58*0.65+L58*110+L58*12+M58*0.1</f>
        <v>4785</v>
      </c>
      <c r="T58" s="323">
        <f>4400+I58*1.22*100</f>
        <v>4827</v>
      </c>
      <c r="U58" s="331">
        <v>1500</v>
      </c>
      <c r="V58" s="332">
        <f>U58+T58+S58+R58+R59+R60</f>
        <v>36596</v>
      </c>
      <c r="W58" s="353" t="s">
        <v>177</v>
      </c>
    </row>
    <row r="59" spans="1:23" s="12" customFormat="1" ht="18" customHeight="1">
      <c r="A59" s="311"/>
      <c r="B59" s="327"/>
      <c r="C59" s="310"/>
      <c r="D59" s="345"/>
      <c r="E59" s="310"/>
      <c r="F59" s="333"/>
      <c r="G59" s="333"/>
      <c r="H59" s="333"/>
      <c r="I59" s="310"/>
      <c r="J59" s="310"/>
      <c r="K59" s="600"/>
      <c r="L59" s="315"/>
      <c r="M59" s="324"/>
      <c r="N59" s="10" t="s">
        <v>534</v>
      </c>
      <c r="O59" s="13">
        <v>40</v>
      </c>
      <c r="P59" s="13">
        <v>1</v>
      </c>
      <c r="Q59" s="13">
        <v>2</v>
      </c>
      <c r="R59" s="63">
        <f>(O59*P59*Q59*80*2)</f>
        <v>12800</v>
      </c>
      <c r="S59" s="315"/>
      <c r="T59" s="324"/>
      <c r="U59" s="331"/>
      <c r="V59" s="331"/>
      <c r="W59" s="495"/>
    </row>
    <row r="60" spans="1:23" s="12" customFormat="1" ht="18" customHeight="1">
      <c r="A60" s="333"/>
      <c r="B60" s="328"/>
      <c r="C60" s="311"/>
      <c r="D60" s="346"/>
      <c r="E60" s="311"/>
      <c r="F60" s="333"/>
      <c r="G60" s="333"/>
      <c r="H60" s="333"/>
      <c r="I60" s="311"/>
      <c r="J60" s="311"/>
      <c r="K60" s="601"/>
      <c r="L60" s="316"/>
      <c r="M60" s="325"/>
      <c r="N60" s="13" t="s">
        <v>8</v>
      </c>
      <c r="O60" s="13">
        <v>20</v>
      </c>
      <c r="P60" s="13">
        <v>0.6</v>
      </c>
      <c r="Q60" s="13">
        <v>0.7</v>
      </c>
      <c r="R60" s="63">
        <f>(O60*P60*Q60*80*2)+7500</f>
        <v>8844</v>
      </c>
      <c r="S60" s="316"/>
      <c r="T60" s="325"/>
      <c r="U60" s="331"/>
      <c r="V60" s="331"/>
      <c r="W60" s="496"/>
    </row>
    <row r="61" spans="1:24" s="7" customFormat="1" ht="18" customHeight="1">
      <c r="A61" s="377" t="s">
        <v>373</v>
      </c>
      <c r="B61" s="378"/>
      <c r="C61" s="378"/>
      <c r="D61" s="379"/>
      <c r="E61" s="335">
        <f>SUM(E4:E60)</f>
        <v>4490</v>
      </c>
      <c r="F61" s="338"/>
      <c r="G61" s="338"/>
      <c r="H61" s="335"/>
      <c r="I61" s="335"/>
      <c r="J61" s="335"/>
      <c r="K61" s="534">
        <f>SUM(K4:K60)</f>
        <v>209.25907199999997</v>
      </c>
      <c r="L61" s="336"/>
      <c r="M61" s="335"/>
      <c r="N61" s="335"/>
      <c r="O61" s="335"/>
      <c r="P61" s="335"/>
      <c r="Q61" s="335"/>
      <c r="R61" s="535"/>
      <c r="S61" s="536"/>
      <c r="T61" s="535"/>
      <c r="U61" s="335"/>
      <c r="V61" s="336">
        <f>SUM(V4:V60)</f>
        <v>413212.30000000005</v>
      </c>
      <c r="W61" s="614"/>
      <c r="X61" s="18"/>
    </row>
    <row r="62" spans="1:24" s="7" customFormat="1" ht="18" customHeight="1">
      <c r="A62" s="380"/>
      <c r="B62" s="381"/>
      <c r="C62" s="381"/>
      <c r="D62" s="382"/>
      <c r="E62" s="335">
        <f>SUM(E61:E61)</f>
        <v>4490</v>
      </c>
      <c r="F62" s="338"/>
      <c r="G62" s="338"/>
      <c r="H62" s="335"/>
      <c r="I62" s="335"/>
      <c r="J62" s="335"/>
      <c r="K62" s="534">
        <f>SUM(K61:K61)</f>
        <v>209.25907199999997</v>
      </c>
      <c r="L62" s="336"/>
      <c r="M62" s="335"/>
      <c r="N62" s="335"/>
      <c r="O62" s="335"/>
      <c r="P62" s="335"/>
      <c r="Q62" s="335"/>
      <c r="R62" s="342"/>
      <c r="S62" s="537"/>
      <c r="T62" s="539"/>
      <c r="U62" s="335"/>
      <c r="V62" s="335"/>
      <c r="W62" s="614"/>
      <c r="X62" s="18"/>
    </row>
    <row r="63" spans="1:24" s="7" customFormat="1" ht="18" customHeight="1">
      <c r="A63" s="383"/>
      <c r="B63" s="384"/>
      <c r="C63" s="384"/>
      <c r="D63" s="385"/>
      <c r="E63" s="335">
        <f>SUM(E61:E62)</f>
        <v>8980</v>
      </c>
      <c r="F63" s="338"/>
      <c r="G63" s="338"/>
      <c r="H63" s="335"/>
      <c r="I63" s="335"/>
      <c r="J63" s="335"/>
      <c r="K63" s="534">
        <f>SUM(K61:K62)</f>
        <v>418.51814399999995</v>
      </c>
      <c r="L63" s="336"/>
      <c r="M63" s="335"/>
      <c r="N63" s="335"/>
      <c r="O63" s="335"/>
      <c r="P63" s="335"/>
      <c r="Q63" s="335"/>
      <c r="R63" s="343"/>
      <c r="S63" s="538"/>
      <c r="T63" s="540"/>
      <c r="U63" s="335"/>
      <c r="V63" s="335"/>
      <c r="W63" s="614"/>
      <c r="X63" s="18"/>
    </row>
    <row r="64" spans="14:25" ht="12.75">
      <c r="N64" s="20"/>
      <c r="V64" s="20"/>
      <c r="W64" s="208"/>
      <c r="X64" s="20"/>
      <c r="Y64" s="20"/>
    </row>
    <row r="65" spans="14:25" ht="12.75">
      <c r="N65" s="20"/>
      <c r="V65" s="20"/>
      <c r="W65" s="208"/>
      <c r="X65" s="20"/>
      <c r="Y65" s="20"/>
    </row>
    <row r="66" spans="22:25" ht="12.75">
      <c r="V66" s="20"/>
      <c r="W66" s="613"/>
      <c r="X66" s="20"/>
      <c r="Y66" s="20"/>
    </row>
    <row r="67" spans="22:25" ht="12.75">
      <c r="V67" s="20"/>
      <c r="W67" s="613"/>
      <c r="X67" s="20"/>
      <c r="Y67" s="20"/>
    </row>
    <row r="68" spans="22:25" ht="12.75">
      <c r="V68" s="20"/>
      <c r="W68" s="613"/>
      <c r="X68" s="20"/>
      <c r="Y68" s="20"/>
    </row>
    <row r="69" spans="22:25" ht="12.75">
      <c r="V69" s="20"/>
      <c r="W69" s="613"/>
      <c r="X69" s="20"/>
      <c r="Y69" s="20"/>
    </row>
    <row r="70" spans="22:25" ht="12.75">
      <c r="V70" s="20"/>
      <c r="W70" s="613"/>
      <c r="X70" s="20"/>
      <c r="Y70" s="20"/>
    </row>
    <row r="71" spans="22:25" ht="12.75">
      <c r="V71" s="20"/>
      <c r="W71" s="613"/>
      <c r="X71" s="20"/>
      <c r="Y71" s="20"/>
    </row>
    <row r="72" spans="22:25" ht="12.75">
      <c r="V72" s="20"/>
      <c r="W72" s="613"/>
      <c r="X72" s="20"/>
      <c r="Y72" s="20"/>
    </row>
    <row r="73" spans="22:25" ht="12.75">
      <c r="V73" s="20"/>
      <c r="W73" s="613"/>
      <c r="X73" s="20"/>
      <c r="Y73" s="20"/>
    </row>
    <row r="74" spans="22:25" ht="12.75">
      <c r="V74" s="20"/>
      <c r="W74" s="613"/>
      <c r="X74" s="20"/>
      <c r="Y74" s="20"/>
    </row>
    <row r="75" spans="22:25" ht="12.75">
      <c r="V75" s="20"/>
      <c r="W75" s="613"/>
      <c r="X75" s="20"/>
      <c r="Y75" s="20"/>
    </row>
    <row r="76" spans="22:25" ht="12.75">
      <c r="V76" s="20"/>
      <c r="W76" s="613"/>
      <c r="X76" s="20"/>
      <c r="Y76" s="20"/>
    </row>
    <row r="77" spans="22:25" ht="12.75">
      <c r="V77" s="20"/>
      <c r="W77" s="613"/>
      <c r="X77" s="20"/>
      <c r="Y77" s="20"/>
    </row>
    <row r="78" spans="22:25" ht="12.75">
      <c r="V78" s="20"/>
      <c r="W78" s="208"/>
      <c r="X78" s="20"/>
      <c r="Y78" s="20"/>
    </row>
    <row r="79" spans="22:25" ht="12.75">
      <c r="V79" s="20"/>
      <c r="W79" s="208"/>
      <c r="X79" s="20"/>
      <c r="Y79" s="20"/>
    </row>
    <row r="80" spans="22:25" ht="12.75">
      <c r="V80" s="20"/>
      <c r="W80" s="208"/>
      <c r="X80" s="20"/>
      <c r="Y80" s="20"/>
    </row>
  </sheetData>
  <mergeCells count="379">
    <mergeCell ref="W69:W71"/>
    <mergeCell ref="W72:W74"/>
    <mergeCell ref="W75:W77"/>
    <mergeCell ref="U61:U63"/>
    <mergeCell ref="V61:V63"/>
    <mergeCell ref="W61:W63"/>
    <mergeCell ref="W66:W68"/>
    <mergeCell ref="M61:M63"/>
    <mergeCell ref="R61:R63"/>
    <mergeCell ref="S61:S63"/>
    <mergeCell ref="T61:T63"/>
    <mergeCell ref="N61:N63"/>
    <mergeCell ref="O61:O63"/>
    <mergeCell ref="P61:P63"/>
    <mergeCell ref="Q61:Q63"/>
    <mergeCell ref="W58:W60"/>
    <mergeCell ref="A61:D63"/>
    <mergeCell ref="E61:E63"/>
    <mergeCell ref="F61:F63"/>
    <mergeCell ref="G61:G63"/>
    <mergeCell ref="H61:H63"/>
    <mergeCell ref="I61:I63"/>
    <mergeCell ref="J61:J63"/>
    <mergeCell ref="K61:K63"/>
    <mergeCell ref="L61:L63"/>
    <mergeCell ref="S58:S60"/>
    <mergeCell ref="T58:T60"/>
    <mergeCell ref="U58:U60"/>
    <mergeCell ref="V58:V60"/>
    <mergeCell ref="J58:J60"/>
    <mergeCell ref="K58:K60"/>
    <mergeCell ref="L58:L60"/>
    <mergeCell ref="M58:M60"/>
    <mergeCell ref="W55:W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S55:S57"/>
    <mergeCell ref="T55:T57"/>
    <mergeCell ref="U55:U57"/>
    <mergeCell ref="V55:V57"/>
    <mergeCell ref="J55:J57"/>
    <mergeCell ref="K55:K57"/>
    <mergeCell ref="L55:L57"/>
    <mergeCell ref="M55:M57"/>
    <mergeCell ref="W52:W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S52:S54"/>
    <mergeCell ref="T52:T54"/>
    <mergeCell ref="U52:U54"/>
    <mergeCell ref="V52:V54"/>
    <mergeCell ref="J52:J54"/>
    <mergeCell ref="K52:K54"/>
    <mergeCell ref="L52:L54"/>
    <mergeCell ref="M52:M54"/>
    <mergeCell ref="W49:W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S49:S51"/>
    <mergeCell ref="T49:T51"/>
    <mergeCell ref="U49:U51"/>
    <mergeCell ref="V49:V51"/>
    <mergeCell ref="J49:J51"/>
    <mergeCell ref="K49:K51"/>
    <mergeCell ref="L49:L51"/>
    <mergeCell ref="M49:M51"/>
    <mergeCell ref="W46:W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S46:S48"/>
    <mergeCell ref="T46:T48"/>
    <mergeCell ref="U46:U48"/>
    <mergeCell ref="V46:V48"/>
    <mergeCell ref="J46:J48"/>
    <mergeCell ref="K46:K48"/>
    <mergeCell ref="L46:L48"/>
    <mergeCell ref="M46:M48"/>
    <mergeCell ref="W43:W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S43:S45"/>
    <mergeCell ref="T43:T45"/>
    <mergeCell ref="U43:U45"/>
    <mergeCell ref="V43:V45"/>
    <mergeCell ref="J43:J45"/>
    <mergeCell ref="K43:K45"/>
    <mergeCell ref="L43:L45"/>
    <mergeCell ref="M43:M45"/>
    <mergeCell ref="W40:W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S40:S42"/>
    <mergeCell ref="T40:T42"/>
    <mergeCell ref="U40:U42"/>
    <mergeCell ref="V40:V42"/>
    <mergeCell ref="J40:J42"/>
    <mergeCell ref="K40:K42"/>
    <mergeCell ref="L40:L42"/>
    <mergeCell ref="M40:M42"/>
    <mergeCell ref="W37:W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S37:S39"/>
    <mergeCell ref="T37:T39"/>
    <mergeCell ref="U37:U39"/>
    <mergeCell ref="V37:V39"/>
    <mergeCell ref="J37:J39"/>
    <mergeCell ref="K37:K39"/>
    <mergeCell ref="L37:L39"/>
    <mergeCell ref="M37:M39"/>
    <mergeCell ref="W34:W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S34:S36"/>
    <mergeCell ref="T34:T36"/>
    <mergeCell ref="U34:U36"/>
    <mergeCell ref="V34:V36"/>
    <mergeCell ref="J34:J36"/>
    <mergeCell ref="K34:K36"/>
    <mergeCell ref="L34:L36"/>
    <mergeCell ref="M34:M36"/>
    <mergeCell ref="W31:W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S31:S33"/>
    <mergeCell ref="T31:T33"/>
    <mergeCell ref="U31:U33"/>
    <mergeCell ref="V31:V33"/>
    <mergeCell ref="J31:J33"/>
    <mergeCell ref="K31:K33"/>
    <mergeCell ref="L31:L33"/>
    <mergeCell ref="M31:M33"/>
    <mergeCell ref="W28:W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S28:S30"/>
    <mergeCell ref="T28:T30"/>
    <mergeCell ref="U28:U30"/>
    <mergeCell ref="V28:V30"/>
    <mergeCell ref="J28:J30"/>
    <mergeCell ref="K28:K30"/>
    <mergeCell ref="L28:L30"/>
    <mergeCell ref="M28:M30"/>
    <mergeCell ref="W25:W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S25:S27"/>
    <mergeCell ref="T25:T27"/>
    <mergeCell ref="U25:U27"/>
    <mergeCell ref="V25:V27"/>
    <mergeCell ref="J25:J27"/>
    <mergeCell ref="K25:K27"/>
    <mergeCell ref="L25:L27"/>
    <mergeCell ref="M25:M27"/>
    <mergeCell ref="W22:W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S22:S24"/>
    <mergeCell ref="T22:T24"/>
    <mergeCell ref="U22:U24"/>
    <mergeCell ref="V22:V24"/>
    <mergeCell ref="J22:J24"/>
    <mergeCell ref="K22:K24"/>
    <mergeCell ref="L22:L24"/>
    <mergeCell ref="M22:M24"/>
    <mergeCell ref="W19:W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S19:S21"/>
    <mergeCell ref="T19:T21"/>
    <mergeCell ref="U19:U21"/>
    <mergeCell ref="V19:V21"/>
    <mergeCell ref="J19:J21"/>
    <mergeCell ref="K19:K21"/>
    <mergeCell ref="L19:L21"/>
    <mergeCell ref="M19:M21"/>
    <mergeCell ref="W16:W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S16:S18"/>
    <mergeCell ref="T16:T18"/>
    <mergeCell ref="U16:U18"/>
    <mergeCell ref="V16:V18"/>
    <mergeCell ref="J16:J18"/>
    <mergeCell ref="K16:K18"/>
    <mergeCell ref="L16:L18"/>
    <mergeCell ref="M16:M18"/>
    <mergeCell ref="W13:W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S13:S15"/>
    <mergeCell ref="T13:T15"/>
    <mergeCell ref="U13:U15"/>
    <mergeCell ref="V13:V15"/>
    <mergeCell ref="J13:J15"/>
    <mergeCell ref="K13:K15"/>
    <mergeCell ref="L13:L15"/>
    <mergeCell ref="M13:M15"/>
    <mergeCell ref="W10:W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S10:S12"/>
    <mergeCell ref="T10:T12"/>
    <mergeCell ref="U10:U12"/>
    <mergeCell ref="V10:V12"/>
    <mergeCell ref="J10:J12"/>
    <mergeCell ref="K10:K12"/>
    <mergeCell ref="L10:L12"/>
    <mergeCell ref="M10:M12"/>
    <mergeCell ref="W7:W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S7:S9"/>
    <mergeCell ref="T7:T9"/>
    <mergeCell ref="U7:U9"/>
    <mergeCell ref="V7:V9"/>
    <mergeCell ref="J7:J9"/>
    <mergeCell ref="K7:K9"/>
    <mergeCell ref="L7:L9"/>
    <mergeCell ref="M7:M9"/>
    <mergeCell ref="W4:W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S4:S6"/>
    <mergeCell ref="T4:T6"/>
    <mergeCell ref="U4:U6"/>
    <mergeCell ref="V4:V6"/>
    <mergeCell ref="J4:J6"/>
    <mergeCell ref="K4:K6"/>
    <mergeCell ref="L4:L6"/>
    <mergeCell ref="M4:M6"/>
    <mergeCell ref="W2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R2:T2"/>
    <mergeCell ref="N2:Q2"/>
    <mergeCell ref="U2:U3"/>
    <mergeCell ref="V2:V3"/>
    <mergeCell ref="C1:P1"/>
    <mergeCell ref="A2:A3"/>
    <mergeCell ref="B2:B3"/>
    <mergeCell ref="C2:C3"/>
    <mergeCell ref="D2:D3"/>
    <mergeCell ref="E2:E3"/>
    <mergeCell ref="F2:H2"/>
    <mergeCell ref="I2:M2"/>
  </mergeCells>
  <printOptions/>
  <pageMargins left="0.75" right="0.75" top="1" bottom="1" header="0.5" footer="0.5"/>
  <pageSetup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V28"/>
  <sheetViews>
    <sheetView workbookViewId="0" topLeftCell="A1">
      <selection activeCell="C20" sqref="C20:C22"/>
    </sheetView>
  </sheetViews>
  <sheetFormatPr defaultColWidth="9.140625" defaultRowHeight="12.75"/>
  <cols>
    <col min="2" max="2" width="10.421875" style="0" customWidth="1"/>
    <col min="4" max="4" width="11.00390625" style="0" customWidth="1"/>
    <col min="6" max="6" width="10.7109375" style="0" customWidth="1"/>
    <col min="7" max="7" width="12.00390625" style="0" customWidth="1"/>
    <col min="22" max="22" width="11.00390625" style="0" customWidth="1"/>
  </cols>
  <sheetData>
    <row r="1" spans="1:21" s="174" customFormat="1" ht="20.25">
      <c r="A1" s="448" t="s">
        <v>1330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1:21" ht="13.5" thickBot="1">
      <c r="A2" s="555" t="s">
        <v>374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615"/>
      <c r="R2" s="615"/>
      <c r="S2" s="615"/>
      <c r="T2" s="615"/>
      <c r="U2" s="615"/>
    </row>
    <row r="3" spans="1:22" ht="15" customHeight="1" thickBot="1">
      <c r="A3" s="450" t="s">
        <v>0</v>
      </c>
      <c r="B3" s="452" t="s">
        <v>1</v>
      </c>
      <c r="C3" s="452" t="s">
        <v>2</v>
      </c>
      <c r="D3" s="452" t="s">
        <v>3</v>
      </c>
      <c r="E3" s="213" t="s">
        <v>43</v>
      </c>
      <c r="F3" s="250" t="s">
        <v>4</v>
      </c>
      <c r="G3" s="251"/>
      <c r="H3" s="454"/>
      <c r="I3" s="455" t="s">
        <v>375</v>
      </c>
      <c r="J3" s="456"/>
      <c r="K3" s="456"/>
      <c r="L3" s="457"/>
      <c r="M3" s="458" t="s">
        <v>23</v>
      </c>
      <c r="N3" s="459"/>
      <c r="O3" s="459"/>
      <c r="P3" s="459"/>
      <c r="Q3" s="616" t="s">
        <v>376</v>
      </c>
      <c r="R3" s="617"/>
      <c r="S3" s="617"/>
      <c r="T3" s="617"/>
      <c r="U3" s="617"/>
      <c r="V3" s="618" t="s">
        <v>14</v>
      </c>
    </row>
    <row r="4" spans="1:22" ht="80.25" thickBot="1">
      <c r="A4" s="451"/>
      <c r="B4" s="453"/>
      <c r="C4" s="453"/>
      <c r="D4" s="453"/>
      <c r="E4" s="210"/>
      <c r="F4" s="76" t="s">
        <v>5</v>
      </c>
      <c r="G4" s="76" t="s">
        <v>6</v>
      </c>
      <c r="H4" s="130" t="s">
        <v>12</v>
      </c>
      <c r="I4" s="131" t="s">
        <v>377</v>
      </c>
      <c r="J4" s="132" t="s">
        <v>378</v>
      </c>
      <c r="K4" s="133" t="s">
        <v>379</v>
      </c>
      <c r="L4" s="133" t="s">
        <v>21</v>
      </c>
      <c r="M4" s="134" t="s">
        <v>380</v>
      </c>
      <c r="N4" s="131" t="s">
        <v>381</v>
      </c>
      <c r="O4" s="131" t="s">
        <v>382</v>
      </c>
      <c r="P4" s="176" t="s">
        <v>383</v>
      </c>
      <c r="Q4" s="177" t="s">
        <v>384</v>
      </c>
      <c r="R4" s="178" t="s">
        <v>385</v>
      </c>
      <c r="S4" s="178" t="s">
        <v>1131</v>
      </c>
      <c r="T4" s="178" t="s">
        <v>387</v>
      </c>
      <c r="U4" s="179" t="s">
        <v>388</v>
      </c>
      <c r="V4" s="619"/>
    </row>
    <row r="5" spans="1:22" ht="12.75" customHeight="1">
      <c r="A5" s="620">
        <v>1</v>
      </c>
      <c r="B5" s="327" t="s">
        <v>1132</v>
      </c>
      <c r="C5" s="621" t="s">
        <v>1133</v>
      </c>
      <c r="D5" s="327" t="s">
        <v>1134</v>
      </c>
      <c r="E5" s="327">
        <v>150</v>
      </c>
      <c r="F5" s="327" t="s">
        <v>1135</v>
      </c>
      <c r="G5" s="278" t="s">
        <v>1136</v>
      </c>
      <c r="H5" s="327">
        <v>459</v>
      </c>
      <c r="I5" s="623">
        <v>4.5</v>
      </c>
      <c r="J5" s="623">
        <v>0.25</v>
      </c>
      <c r="K5" s="625">
        <f>J5*I5*9.81*0.6*1.2</f>
        <v>7.9461</v>
      </c>
      <c r="L5" s="623">
        <v>30</v>
      </c>
      <c r="M5" s="65" t="s">
        <v>7</v>
      </c>
      <c r="N5" s="66">
        <v>10</v>
      </c>
      <c r="O5" s="66">
        <v>1.5</v>
      </c>
      <c r="P5" s="67">
        <v>2.5</v>
      </c>
      <c r="Q5" s="620">
        <v>23000</v>
      </c>
      <c r="R5" s="624">
        <v>6300</v>
      </c>
      <c r="S5" s="624">
        <v>8500</v>
      </c>
      <c r="T5" s="624">
        <v>2000</v>
      </c>
      <c r="U5" s="624">
        <f>T5+S5+R5+Q5</f>
        <v>39800</v>
      </c>
      <c r="V5" s="627" t="s">
        <v>1753</v>
      </c>
    </row>
    <row r="6" spans="1:22" ht="12.75">
      <c r="A6" s="583"/>
      <c r="B6" s="327"/>
      <c r="C6" s="621"/>
      <c r="D6" s="327"/>
      <c r="E6" s="327"/>
      <c r="F6" s="327"/>
      <c r="G6" s="327"/>
      <c r="H6" s="327"/>
      <c r="I6" s="623"/>
      <c r="J6" s="623"/>
      <c r="K6" s="625"/>
      <c r="L6" s="623"/>
      <c r="M6" s="68" t="s">
        <v>8</v>
      </c>
      <c r="N6" s="66">
        <v>20</v>
      </c>
      <c r="O6" s="66">
        <v>1</v>
      </c>
      <c r="P6" s="67">
        <v>0.7</v>
      </c>
      <c r="Q6" s="583"/>
      <c r="R6" s="580"/>
      <c r="S6" s="580"/>
      <c r="T6" s="580"/>
      <c r="U6" s="580"/>
      <c r="V6" s="582"/>
    </row>
    <row r="7" spans="1:22" ht="13.5" thickBot="1">
      <c r="A7" s="583"/>
      <c r="B7" s="328"/>
      <c r="C7" s="622"/>
      <c r="D7" s="328"/>
      <c r="E7" s="328"/>
      <c r="F7" s="328"/>
      <c r="G7" s="328"/>
      <c r="H7" s="328"/>
      <c r="I7" s="624"/>
      <c r="J7" s="624"/>
      <c r="K7" s="626"/>
      <c r="L7" s="624"/>
      <c r="M7" s="68" t="s">
        <v>394</v>
      </c>
      <c r="N7" s="69">
        <v>85</v>
      </c>
      <c r="O7" s="69">
        <v>1</v>
      </c>
      <c r="P7" s="70">
        <v>2.2</v>
      </c>
      <c r="Q7" s="583"/>
      <c r="R7" s="580"/>
      <c r="S7" s="580"/>
      <c r="T7" s="580"/>
      <c r="U7" s="580"/>
      <c r="V7" s="582"/>
    </row>
    <row r="8" spans="1:22" ht="12.75" customHeight="1">
      <c r="A8" s="583">
        <v>2</v>
      </c>
      <c r="B8" s="344" t="s">
        <v>1132</v>
      </c>
      <c r="C8" s="628" t="s">
        <v>1133</v>
      </c>
      <c r="D8" s="344" t="s">
        <v>1137</v>
      </c>
      <c r="E8" s="623">
        <v>150</v>
      </c>
      <c r="F8" s="285" t="s">
        <v>1138</v>
      </c>
      <c r="G8" s="285" t="s">
        <v>1139</v>
      </c>
      <c r="H8" s="326">
        <v>498</v>
      </c>
      <c r="I8" s="597">
        <v>4.5</v>
      </c>
      <c r="J8" s="597">
        <v>0.25</v>
      </c>
      <c r="K8" s="625">
        <f>J8*I8*9.81*0.6*1.2</f>
        <v>7.9461</v>
      </c>
      <c r="L8" s="597">
        <v>35</v>
      </c>
      <c r="M8" s="68" t="s">
        <v>7</v>
      </c>
      <c r="N8" s="69"/>
      <c r="O8" s="69"/>
      <c r="P8" s="70"/>
      <c r="Q8" s="583">
        <v>13500</v>
      </c>
      <c r="R8" s="580">
        <v>6200</v>
      </c>
      <c r="S8" s="580">
        <v>10000</v>
      </c>
      <c r="T8" s="580">
        <v>1800</v>
      </c>
      <c r="U8" s="580">
        <f>T8+S8+R8+Q8</f>
        <v>31500</v>
      </c>
      <c r="V8" s="582" t="s">
        <v>1753</v>
      </c>
    </row>
    <row r="9" spans="1:22" ht="12.75">
      <c r="A9" s="583"/>
      <c r="B9" s="327"/>
      <c r="C9" s="621"/>
      <c r="D9" s="327"/>
      <c r="E9" s="623"/>
      <c r="F9" s="327"/>
      <c r="G9" s="327"/>
      <c r="H9" s="327"/>
      <c r="I9" s="623"/>
      <c r="J9" s="623"/>
      <c r="K9" s="625"/>
      <c r="L9" s="623"/>
      <c r="M9" s="68" t="s">
        <v>8</v>
      </c>
      <c r="N9" s="69">
        <v>15</v>
      </c>
      <c r="O9" s="69">
        <v>1</v>
      </c>
      <c r="P9" s="70">
        <v>0.7</v>
      </c>
      <c r="Q9" s="583"/>
      <c r="R9" s="580"/>
      <c r="S9" s="580"/>
      <c r="T9" s="580"/>
      <c r="U9" s="580"/>
      <c r="V9" s="582"/>
    </row>
    <row r="10" spans="1:22" ht="13.5" thickBot="1">
      <c r="A10" s="583"/>
      <c r="B10" s="328"/>
      <c r="C10" s="622"/>
      <c r="D10" s="328"/>
      <c r="E10" s="624"/>
      <c r="F10" s="328"/>
      <c r="G10" s="328"/>
      <c r="H10" s="328"/>
      <c r="I10" s="624"/>
      <c r="J10" s="624"/>
      <c r="K10" s="626"/>
      <c r="L10" s="624"/>
      <c r="M10" s="68" t="s">
        <v>394</v>
      </c>
      <c r="N10" s="69"/>
      <c r="O10" s="69"/>
      <c r="P10" s="70"/>
      <c r="Q10" s="583"/>
      <c r="R10" s="580"/>
      <c r="S10" s="580"/>
      <c r="T10" s="580"/>
      <c r="U10" s="580"/>
      <c r="V10" s="582"/>
    </row>
    <row r="11" spans="1:22" ht="12.75" customHeight="1">
      <c r="A11" s="583">
        <v>3</v>
      </c>
      <c r="B11" s="344" t="s">
        <v>1132</v>
      </c>
      <c r="C11" s="628" t="s">
        <v>1140</v>
      </c>
      <c r="D11" s="294" t="s">
        <v>1141</v>
      </c>
      <c r="E11" s="326">
        <v>200</v>
      </c>
      <c r="F11" s="285" t="s">
        <v>1142</v>
      </c>
      <c r="G11" s="285" t="s">
        <v>1143</v>
      </c>
      <c r="H11" s="326">
        <v>485</v>
      </c>
      <c r="I11" s="597">
        <v>4</v>
      </c>
      <c r="J11" s="597">
        <v>0.268</v>
      </c>
      <c r="K11" s="625">
        <f>J11*I11*9.81*0.6*1.2</f>
        <v>7.571750399999999</v>
      </c>
      <c r="L11" s="597">
        <v>35</v>
      </c>
      <c r="M11" s="68" t="s">
        <v>7</v>
      </c>
      <c r="N11" s="69"/>
      <c r="O11" s="69"/>
      <c r="P11" s="70"/>
      <c r="Q11" s="583">
        <v>9500</v>
      </c>
      <c r="R11" s="580">
        <v>6200</v>
      </c>
      <c r="S11" s="580">
        <v>15000</v>
      </c>
      <c r="T11" s="580">
        <v>1800</v>
      </c>
      <c r="U11" s="580">
        <f>T11+S11+R11+Q11</f>
        <v>32500</v>
      </c>
      <c r="V11" s="582" t="s">
        <v>1753</v>
      </c>
    </row>
    <row r="12" spans="1:22" ht="12.75">
      <c r="A12" s="583"/>
      <c r="B12" s="327"/>
      <c r="C12" s="621"/>
      <c r="D12" s="495"/>
      <c r="E12" s="327"/>
      <c r="F12" s="327"/>
      <c r="G12" s="327"/>
      <c r="H12" s="327"/>
      <c r="I12" s="623"/>
      <c r="J12" s="623"/>
      <c r="K12" s="625"/>
      <c r="L12" s="623"/>
      <c r="M12" s="68" t="s">
        <v>8</v>
      </c>
      <c r="N12" s="69">
        <v>20</v>
      </c>
      <c r="O12" s="69">
        <v>0.5</v>
      </c>
      <c r="P12" s="70">
        <v>0.8</v>
      </c>
      <c r="Q12" s="583"/>
      <c r="R12" s="580"/>
      <c r="S12" s="580"/>
      <c r="T12" s="580"/>
      <c r="U12" s="580"/>
      <c r="V12" s="582"/>
    </row>
    <row r="13" spans="1:22" ht="13.5" thickBot="1">
      <c r="A13" s="583"/>
      <c r="B13" s="328"/>
      <c r="C13" s="622"/>
      <c r="D13" s="496"/>
      <c r="E13" s="328"/>
      <c r="F13" s="328"/>
      <c r="G13" s="328"/>
      <c r="H13" s="328"/>
      <c r="I13" s="624"/>
      <c r="J13" s="624"/>
      <c r="K13" s="626"/>
      <c r="L13" s="624"/>
      <c r="M13" s="68" t="s">
        <v>394</v>
      </c>
      <c r="N13" s="69">
        <v>100</v>
      </c>
      <c r="O13" s="69">
        <v>1.5</v>
      </c>
      <c r="P13" s="70">
        <v>3.5</v>
      </c>
      <c r="Q13" s="583"/>
      <c r="R13" s="580"/>
      <c r="S13" s="580"/>
      <c r="T13" s="580"/>
      <c r="U13" s="580"/>
      <c r="V13" s="582"/>
    </row>
    <row r="14" spans="1:22" ht="12.75" customHeight="1">
      <c r="A14" s="583">
        <v>4</v>
      </c>
      <c r="B14" s="344" t="s">
        <v>1132</v>
      </c>
      <c r="C14" s="628" t="s">
        <v>1140</v>
      </c>
      <c r="D14" s="285" t="s">
        <v>1144</v>
      </c>
      <c r="E14" s="326">
        <v>150</v>
      </c>
      <c r="F14" s="285" t="s">
        <v>1145</v>
      </c>
      <c r="G14" s="285" t="s">
        <v>1146</v>
      </c>
      <c r="H14" s="326">
        <v>458</v>
      </c>
      <c r="I14" s="597">
        <v>4</v>
      </c>
      <c r="J14" s="597">
        <v>0.265</v>
      </c>
      <c r="K14" s="625">
        <f>J14*I14*9.81*0.6*1.2</f>
        <v>7.486992000000001</v>
      </c>
      <c r="L14" s="597">
        <v>30</v>
      </c>
      <c r="M14" s="68" t="s">
        <v>7</v>
      </c>
      <c r="N14" s="69">
        <v>10</v>
      </c>
      <c r="O14" s="69">
        <v>1.5</v>
      </c>
      <c r="P14" s="70">
        <v>2.5</v>
      </c>
      <c r="Q14" s="583">
        <v>26500</v>
      </c>
      <c r="R14" s="580">
        <v>6200</v>
      </c>
      <c r="S14" s="580">
        <v>8500</v>
      </c>
      <c r="T14" s="580">
        <v>2000</v>
      </c>
      <c r="U14" s="580">
        <f>T14+S14+R14+Q14</f>
        <v>43200</v>
      </c>
      <c r="V14" s="582" t="s">
        <v>1753</v>
      </c>
    </row>
    <row r="15" spans="1:22" ht="12.75">
      <c r="A15" s="583"/>
      <c r="B15" s="327"/>
      <c r="C15" s="621"/>
      <c r="D15" s="327"/>
      <c r="E15" s="327"/>
      <c r="F15" s="327"/>
      <c r="G15" s="327"/>
      <c r="H15" s="327"/>
      <c r="I15" s="623"/>
      <c r="J15" s="623"/>
      <c r="K15" s="625"/>
      <c r="L15" s="623"/>
      <c r="M15" s="68" t="s">
        <v>8</v>
      </c>
      <c r="N15" s="69">
        <v>50</v>
      </c>
      <c r="O15" s="69">
        <v>1</v>
      </c>
      <c r="P15" s="70">
        <v>0.7</v>
      </c>
      <c r="Q15" s="583"/>
      <c r="R15" s="580"/>
      <c r="S15" s="580"/>
      <c r="T15" s="580"/>
      <c r="U15" s="580"/>
      <c r="V15" s="582"/>
    </row>
    <row r="16" spans="1:22" ht="13.5" thickBot="1">
      <c r="A16" s="583"/>
      <c r="B16" s="328"/>
      <c r="C16" s="622"/>
      <c r="D16" s="328"/>
      <c r="E16" s="328"/>
      <c r="F16" s="328"/>
      <c r="G16" s="328"/>
      <c r="H16" s="328"/>
      <c r="I16" s="624"/>
      <c r="J16" s="624"/>
      <c r="K16" s="626"/>
      <c r="L16" s="624"/>
      <c r="M16" s="68" t="s">
        <v>394</v>
      </c>
      <c r="N16" s="69">
        <v>80</v>
      </c>
      <c r="O16" s="69">
        <v>1</v>
      </c>
      <c r="P16" s="70">
        <v>2.5</v>
      </c>
      <c r="Q16" s="583"/>
      <c r="R16" s="580"/>
      <c r="S16" s="580"/>
      <c r="T16" s="580"/>
      <c r="U16" s="580"/>
      <c r="V16" s="582"/>
    </row>
    <row r="17" spans="1:22" ht="12.75" customHeight="1">
      <c r="A17" s="583">
        <v>5</v>
      </c>
      <c r="B17" s="344" t="s">
        <v>1132</v>
      </c>
      <c r="C17" s="628" t="s">
        <v>1140</v>
      </c>
      <c r="D17" s="285" t="s">
        <v>1147</v>
      </c>
      <c r="E17" s="326">
        <v>150</v>
      </c>
      <c r="F17" s="285" t="s">
        <v>1148</v>
      </c>
      <c r="G17" s="285" t="s">
        <v>1149</v>
      </c>
      <c r="H17" s="326">
        <v>452</v>
      </c>
      <c r="I17" s="597">
        <v>2</v>
      </c>
      <c r="J17" s="597">
        <v>0.5</v>
      </c>
      <c r="K17" s="625">
        <f>J17*I17*9.81*0.6*1.2</f>
        <v>7.0632</v>
      </c>
      <c r="L17" s="597">
        <v>20</v>
      </c>
      <c r="M17" s="68" t="s">
        <v>7</v>
      </c>
      <c r="N17" s="69"/>
      <c r="O17" s="69"/>
      <c r="P17" s="70"/>
      <c r="Q17" s="583">
        <v>14000</v>
      </c>
      <c r="R17" s="580">
        <v>8000</v>
      </c>
      <c r="S17" s="580">
        <v>6000</v>
      </c>
      <c r="T17" s="580">
        <v>2000</v>
      </c>
      <c r="U17" s="580">
        <f>T17+S17+R17+Q17</f>
        <v>30000</v>
      </c>
      <c r="V17" s="582" t="s">
        <v>1753</v>
      </c>
    </row>
    <row r="18" spans="1:22" ht="12.75">
      <c r="A18" s="583"/>
      <c r="B18" s="327"/>
      <c r="C18" s="621"/>
      <c r="D18" s="327"/>
      <c r="E18" s="327"/>
      <c r="F18" s="327"/>
      <c r="G18" s="327"/>
      <c r="H18" s="327"/>
      <c r="I18" s="623"/>
      <c r="J18" s="623"/>
      <c r="K18" s="625"/>
      <c r="L18" s="623"/>
      <c r="M18" s="68" t="s">
        <v>8</v>
      </c>
      <c r="N18" s="69">
        <v>26</v>
      </c>
      <c r="O18" s="69">
        <v>0.7</v>
      </c>
      <c r="P18" s="70">
        <v>1.5</v>
      </c>
      <c r="Q18" s="583"/>
      <c r="R18" s="580"/>
      <c r="S18" s="580"/>
      <c r="T18" s="580"/>
      <c r="U18" s="580"/>
      <c r="V18" s="582"/>
    </row>
    <row r="19" spans="1:22" ht="13.5" thickBot="1">
      <c r="A19" s="583"/>
      <c r="B19" s="328"/>
      <c r="C19" s="622"/>
      <c r="D19" s="328"/>
      <c r="E19" s="328"/>
      <c r="F19" s="328"/>
      <c r="G19" s="328"/>
      <c r="H19" s="328"/>
      <c r="I19" s="624"/>
      <c r="J19" s="624"/>
      <c r="K19" s="626"/>
      <c r="L19" s="624"/>
      <c r="M19" s="68" t="s">
        <v>394</v>
      </c>
      <c r="N19" s="69">
        <v>50</v>
      </c>
      <c r="O19" s="69">
        <v>1</v>
      </c>
      <c r="P19" s="70">
        <v>1.5</v>
      </c>
      <c r="Q19" s="583"/>
      <c r="R19" s="580"/>
      <c r="S19" s="580"/>
      <c r="T19" s="580"/>
      <c r="U19" s="580"/>
      <c r="V19" s="582"/>
    </row>
    <row r="20" spans="1:22" ht="12.75" customHeight="1">
      <c r="A20" s="583">
        <v>6</v>
      </c>
      <c r="B20" s="344" t="s">
        <v>1132</v>
      </c>
      <c r="C20" s="294" t="s">
        <v>1150</v>
      </c>
      <c r="D20" s="294" t="s">
        <v>1151</v>
      </c>
      <c r="E20" s="285">
        <v>200</v>
      </c>
      <c r="F20" s="285" t="s">
        <v>1152</v>
      </c>
      <c r="G20" s="285" t="s">
        <v>1153</v>
      </c>
      <c r="H20" s="326">
        <v>475</v>
      </c>
      <c r="I20" s="597">
        <v>6</v>
      </c>
      <c r="J20" s="597">
        <v>0.2</v>
      </c>
      <c r="K20" s="625">
        <f>J20*I20*9.81*0.6*1.2</f>
        <v>8.475840000000002</v>
      </c>
      <c r="L20" s="597">
        <v>40</v>
      </c>
      <c r="M20" s="68" t="s">
        <v>7</v>
      </c>
      <c r="N20" s="69">
        <v>12</v>
      </c>
      <c r="O20" s="69">
        <v>3</v>
      </c>
      <c r="P20" s="70">
        <v>5.5</v>
      </c>
      <c r="Q20" s="583">
        <v>40000</v>
      </c>
      <c r="R20" s="580">
        <v>6800</v>
      </c>
      <c r="S20" s="580">
        <v>10000</v>
      </c>
      <c r="T20" s="580">
        <v>2000</v>
      </c>
      <c r="U20" s="580">
        <f>T20+S20+R20+Q20</f>
        <v>58800</v>
      </c>
      <c r="V20" s="582" t="s">
        <v>1753</v>
      </c>
    </row>
    <row r="21" spans="1:22" ht="12.75">
      <c r="A21" s="583"/>
      <c r="B21" s="327"/>
      <c r="C21" s="495"/>
      <c r="D21" s="495"/>
      <c r="E21" s="278"/>
      <c r="F21" s="327"/>
      <c r="G21" s="327"/>
      <c r="H21" s="327"/>
      <c r="I21" s="623"/>
      <c r="J21" s="623"/>
      <c r="K21" s="625"/>
      <c r="L21" s="623"/>
      <c r="M21" s="68" t="s">
        <v>8</v>
      </c>
      <c r="N21" s="69">
        <v>150</v>
      </c>
      <c r="O21" s="69">
        <v>1.5</v>
      </c>
      <c r="P21" s="70">
        <v>0.7</v>
      </c>
      <c r="Q21" s="583"/>
      <c r="R21" s="580"/>
      <c r="S21" s="580"/>
      <c r="T21" s="580"/>
      <c r="U21" s="580"/>
      <c r="V21" s="582"/>
    </row>
    <row r="22" spans="1:22" ht="13.5" thickBot="1">
      <c r="A22" s="583"/>
      <c r="B22" s="328"/>
      <c r="C22" s="496"/>
      <c r="D22" s="496"/>
      <c r="E22" s="279"/>
      <c r="F22" s="328"/>
      <c r="G22" s="328"/>
      <c r="H22" s="328"/>
      <c r="I22" s="624"/>
      <c r="J22" s="624"/>
      <c r="K22" s="626"/>
      <c r="L22" s="624"/>
      <c r="M22" s="68" t="s">
        <v>394</v>
      </c>
      <c r="N22" s="69"/>
      <c r="O22" s="69"/>
      <c r="P22" s="70"/>
      <c r="Q22" s="583"/>
      <c r="R22" s="580"/>
      <c r="S22" s="580"/>
      <c r="T22" s="580"/>
      <c r="U22" s="580"/>
      <c r="V22" s="582"/>
    </row>
    <row r="23" spans="1:22" ht="12.75" customHeight="1">
      <c r="A23" s="583">
        <v>7</v>
      </c>
      <c r="B23" s="344" t="s">
        <v>1132</v>
      </c>
      <c r="C23" s="294" t="s">
        <v>1154</v>
      </c>
      <c r="D23" s="629" t="s">
        <v>1155</v>
      </c>
      <c r="E23" s="623">
        <v>100</v>
      </c>
      <c r="F23" s="592" t="s">
        <v>1247</v>
      </c>
      <c r="G23" s="630" t="s">
        <v>1248</v>
      </c>
      <c r="H23" s="597">
        <v>465</v>
      </c>
      <c r="I23" s="597">
        <v>3</v>
      </c>
      <c r="J23" s="597">
        <v>0.2</v>
      </c>
      <c r="K23" s="625">
        <f>J23*I23*9.81*0.6*1.2</f>
        <v>4.237920000000001</v>
      </c>
      <c r="L23" s="597">
        <v>20</v>
      </c>
      <c r="M23" s="68" t="s">
        <v>7</v>
      </c>
      <c r="N23" s="69"/>
      <c r="O23" s="69"/>
      <c r="P23" s="70"/>
      <c r="Q23" s="583">
        <v>10000</v>
      </c>
      <c r="R23" s="580">
        <v>6000</v>
      </c>
      <c r="S23" s="580">
        <v>3000</v>
      </c>
      <c r="T23" s="580">
        <v>1800</v>
      </c>
      <c r="U23" s="580">
        <f>T23+S23+R23+Q23</f>
        <v>20800</v>
      </c>
      <c r="V23" s="582" t="s">
        <v>1753</v>
      </c>
    </row>
    <row r="24" spans="1:22" ht="12.75">
      <c r="A24" s="583"/>
      <c r="B24" s="327"/>
      <c r="C24" s="495"/>
      <c r="D24" s="621"/>
      <c r="E24" s="623"/>
      <c r="F24" s="592"/>
      <c r="G24" s="631"/>
      <c r="H24" s="623"/>
      <c r="I24" s="623"/>
      <c r="J24" s="623"/>
      <c r="K24" s="625"/>
      <c r="L24" s="623"/>
      <c r="M24" s="68" t="s">
        <v>8</v>
      </c>
      <c r="N24" s="69">
        <v>50</v>
      </c>
      <c r="O24" s="69">
        <v>1.5</v>
      </c>
      <c r="P24" s="70">
        <v>0.7</v>
      </c>
      <c r="Q24" s="583"/>
      <c r="R24" s="580"/>
      <c r="S24" s="580"/>
      <c r="T24" s="580"/>
      <c r="U24" s="580"/>
      <c r="V24" s="582"/>
    </row>
    <row r="25" spans="1:22" ht="12.75">
      <c r="A25" s="594"/>
      <c r="B25" s="327"/>
      <c r="C25" s="495"/>
      <c r="D25" s="621"/>
      <c r="E25" s="623"/>
      <c r="F25" s="628"/>
      <c r="G25" s="631"/>
      <c r="H25" s="623"/>
      <c r="I25" s="623"/>
      <c r="J25" s="623"/>
      <c r="K25" s="625"/>
      <c r="L25" s="623"/>
      <c r="M25" s="71" t="s">
        <v>394</v>
      </c>
      <c r="N25" s="172"/>
      <c r="O25" s="172"/>
      <c r="P25" s="173"/>
      <c r="Q25" s="594"/>
      <c r="R25" s="597"/>
      <c r="S25" s="597"/>
      <c r="T25" s="597"/>
      <c r="U25" s="597"/>
      <c r="V25" s="632"/>
    </row>
    <row r="26" spans="1:22" ht="12.75">
      <c r="A26" s="634" t="s">
        <v>372</v>
      </c>
      <c r="B26" s="635"/>
      <c r="C26" s="636"/>
      <c r="D26" s="633"/>
      <c r="E26" s="643">
        <f>SUM(E5:E25)</f>
        <v>1100</v>
      </c>
      <c r="F26" s="643"/>
      <c r="G26" s="643"/>
      <c r="H26" s="643"/>
      <c r="I26" s="643"/>
      <c r="J26" s="643"/>
      <c r="K26" s="644">
        <f>SUM(K5:K25)</f>
        <v>50.727902400000005</v>
      </c>
      <c r="L26" s="643"/>
      <c r="M26" s="643"/>
      <c r="N26" s="643"/>
      <c r="O26" s="643"/>
      <c r="P26" s="643"/>
      <c r="Q26" s="643"/>
      <c r="R26" s="643"/>
      <c r="S26" s="643"/>
      <c r="T26" s="643"/>
      <c r="U26" s="643">
        <f>SUM(U5:U25)</f>
        <v>256600</v>
      </c>
      <c r="V26" s="643"/>
    </row>
    <row r="27" spans="1:22" ht="12.75">
      <c r="A27" s="637"/>
      <c r="B27" s="638"/>
      <c r="C27" s="639"/>
      <c r="D27" s="633"/>
      <c r="E27" s="643"/>
      <c r="F27" s="643"/>
      <c r="G27" s="643"/>
      <c r="H27" s="643"/>
      <c r="I27" s="643"/>
      <c r="J27" s="643"/>
      <c r="K27" s="644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</row>
    <row r="28" spans="1:22" ht="12.75">
      <c r="A28" s="640"/>
      <c r="B28" s="641"/>
      <c r="C28" s="642"/>
      <c r="D28" s="633"/>
      <c r="E28" s="643"/>
      <c r="F28" s="643"/>
      <c r="G28" s="643"/>
      <c r="H28" s="643"/>
      <c r="I28" s="643"/>
      <c r="J28" s="643"/>
      <c r="K28" s="644"/>
      <c r="L28" s="643"/>
      <c r="M28" s="643"/>
      <c r="N28" s="643"/>
      <c r="O28" s="643"/>
      <c r="P28" s="643"/>
      <c r="Q28" s="643"/>
      <c r="R28" s="643"/>
      <c r="S28" s="643"/>
      <c r="T28" s="643"/>
      <c r="U28" s="643"/>
      <c r="V28" s="643"/>
    </row>
  </sheetData>
  <mergeCells count="158">
    <mergeCell ref="T26:T28"/>
    <mergeCell ref="U26:U28"/>
    <mergeCell ref="L26:L28"/>
    <mergeCell ref="Q26:Q28"/>
    <mergeCell ref="R26:R28"/>
    <mergeCell ref="S26:S28"/>
    <mergeCell ref="M26:M28"/>
    <mergeCell ref="N26:N28"/>
    <mergeCell ref="O26:O28"/>
    <mergeCell ref="P26:P28"/>
    <mergeCell ref="D26:D28"/>
    <mergeCell ref="A26:C28"/>
    <mergeCell ref="V26:V28"/>
    <mergeCell ref="E26:E28"/>
    <mergeCell ref="F26:F28"/>
    <mergeCell ref="G26:G28"/>
    <mergeCell ref="H26:H28"/>
    <mergeCell ref="I26:I28"/>
    <mergeCell ref="J26:J28"/>
    <mergeCell ref="K26:K28"/>
    <mergeCell ref="T23:T25"/>
    <mergeCell ref="U23:U25"/>
    <mergeCell ref="V23:V25"/>
    <mergeCell ref="L23:L25"/>
    <mergeCell ref="Q23:Q25"/>
    <mergeCell ref="R23:R25"/>
    <mergeCell ref="S23:S25"/>
    <mergeCell ref="H23:H25"/>
    <mergeCell ref="I23:I25"/>
    <mergeCell ref="J23:J25"/>
    <mergeCell ref="K23:K25"/>
    <mergeCell ref="U20:U22"/>
    <mergeCell ref="V20:V22"/>
    <mergeCell ref="A23:A25"/>
    <mergeCell ref="B23:B25"/>
    <mergeCell ref="C23:C25"/>
    <mergeCell ref="D23:D25"/>
    <mergeCell ref="E23:E25"/>
    <mergeCell ref="F23:F25"/>
    <mergeCell ref="G23:G25"/>
    <mergeCell ref="Q20:Q22"/>
    <mergeCell ref="R20:R22"/>
    <mergeCell ref="S20:S22"/>
    <mergeCell ref="T20:T22"/>
    <mergeCell ref="I20:I22"/>
    <mergeCell ref="J20:J22"/>
    <mergeCell ref="K20:K22"/>
    <mergeCell ref="L20:L22"/>
    <mergeCell ref="E20:E22"/>
    <mergeCell ref="F20:F22"/>
    <mergeCell ref="G20:G22"/>
    <mergeCell ref="H20:H22"/>
    <mergeCell ref="A20:A22"/>
    <mergeCell ref="B20:B22"/>
    <mergeCell ref="C20:C22"/>
    <mergeCell ref="D20:D22"/>
    <mergeCell ref="T17:T19"/>
    <mergeCell ref="U17:U19"/>
    <mergeCell ref="V17:V19"/>
    <mergeCell ref="L17:L19"/>
    <mergeCell ref="Q17:Q19"/>
    <mergeCell ref="R17:R19"/>
    <mergeCell ref="S17:S19"/>
    <mergeCell ref="H17:H19"/>
    <mergeCell ref="I17:I19"/>
    <mergeCell ref="J17:J19"/>
    <mergeCell ref="K17:K19"/>
    <mergeCell ref="U14:U16"/>
    <mergeCell ref="V14:V16"/>
    <mergeCell ref="A17:A19"/>
    <mergeCell ref="B17:B19"/>
    <mergeCell ref="C17:C19"/>
    <mergeCell ref="D17:D19"/>
    <mergeCell ref="E17:E19"/>
    <mergeCell ref="F17:F19"/>
    <mergeCell ref="G17:G19"/>
    <mergeCell ref="Q14:Q16"/>
    <mergeCell ref="R14:R16"/>
    <mergeCell ref="S14:S16"/>
    <mergeCell ref="T14:T16"/>
    <mergeCell ref="I14:I16"/>
    <mergeCell ref="J14:J16"/>
    <mergeCell ref="K14:K16"/>
    <mergeCell ref="L14:L16"/>
    <mergeCell ref="E14:E16"/>
    <mergeCell ref="F14:F16"/>
    <mergeCell ref="G14:G16"/>
    <mergeCell ref="H14:H16"/>
    <mergeCell ref="A14:A16"/>
    <mergeCell ref="B14:B16"/>
    <mergeCell ref="C14:C16"/>
    <mergeCell ref="D14:D16"/>
    <mergeCell ref="T11:T13"/>
    <mergeCell ref="U11:U13"/>
    <mergeCell ref="V11:V13"/>
    <mergeCell ref="L11:L13"/>
    <mergeCell ref="Q11:Q13"/>
    <mergeCell ref="R11:R13"/>
    <mergeCell ref="S11:S13"/>
    <mergeCell ref="H11:H13"/>
    <mergeCell ref="I11:I13"/>
    <mergeCell ref="J11:J13"/>
    <mergeCell ref="K11:K13"/>
    <mergeCell ref="U8:U10"/>
    <mergeCell ref="V8:V10"/>
    <mergeCell ref="A11:A13"/>
    <mergeCell ref="B11:B13"/>
    <mergeCell ref="C11:C13"/>
    <mergeCell ref="D11:D13"/>
    <mergeCell ref="E11:E13"/>
    <mergeCell ref="F11:F13"/>
    <mergeCell ref="G11:G13"/>
    <mergeCell ref="Q8:Q10"/>
    <mergeCell ref="R8:R10"/>
    <mergeCell ref="S8:S10"/>
    <mergeCell ref="T8:T10"/>
    <mergeCell ref="I8:I10"/>
    <mergeCell ref="J8:J10"/>
    <mergeCell ref="K8:K10"/>
    <mergeCell ref="L8:L10"/>
    <mergeCell ref="E8:E10"/>
    <mergeCell ref="F8:F10"/>
    <mergeCell ref="G8:G10"/>
    <mergeCell ref="H8:H10"/>
    <mergeCell ref="A8:A10"/>
    <mergeCell ref="B8:B10"/>
    <mergeCell ref="C8:C10"/>
    <mergeCell ref="D8:D10"/>
    <mergeCell ref="U5:U7"/>
    <mergeCell ref="V5:V7"/>
    <mergeCell ref="L5:L7"/>
    <mergeCell ref="Q5:Q7"/>
    <mergeCell ref="R5:R7"/>
    <mergeCell ref="S5:S7"/>
    <mergeCell ref="I5:I7"/>
    <mergeCell ref="J5:J7"/>
    <mergeCell ref="K5:K7"/>
    <mergeCell ref="T5:T7"/>
    <mergeCell ref="Q3:U3"/>
    <mergeCell ref="V3:V4"/>
    <mergeCell ref="A5:A7"/>
    <mergeCell ref="B5:B7"/>
    <mergeCell ref="C5:C7"/>
    <mergeCell ref="D5:D7"/>
    <mergeCell ref="E5:E7"/>
    <mergeCell ref="F5:F7"/>
    <mergeCell ref="G5:G7"/>
    <mergeCell ref="H5:H7"/>
    <mergeCell ref="A1:U1"/>
    <mergeCell ref="A2:U2"/>
    <mergeCell ref="A3:A4"/>
    <mergeCell ref="B3:B4"/>
    <mergeCell ref="C3:C4"/>
    <mergeCell ref="D3:D4"/>
    <mergeCell ref="E3:E4"/>
    <mergeCell ref="F3:H3"/>
    <mergeCell ref="I3:L3"/>
    <mergeCell ref="M3:P3"/>
  </mergeCells>
  <printOptions/>
  <pageMargins left="0.75" right="0.75" top="1" bottom="1" header="0.5" footer="0.5"/>
  <pageSetup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X188"/>
  <sheetViews>
    <sheetView workbookViewId="0" topLeftCell="A1">
      <selection activeCell="W189" sqref="W189"/>
    </sheetView>
  </sheetViews>
  <sheetFormatPr defaultColWidth="9.140625" defaultRowHeight="12.75"/>
  <cols>
    <col min="1" max="1" width="5.00390625" style="0" customWidth="1"/>
    <col min="3" max="3" width="10.8515625" style="0" customWidth="1"/>
    <col min="4" max="4" width="13.7109375" style="0" customWidth="1"/>
    <col min="6" max="6" width="9.7109375" style="0" customWidth="1"/>
    <col min="7" max="7" width="11.421875" style="0" customWidth="1"/>
    <col min="21" max="21" width="10.421875" style="0" customWidth="1"/>
    <col min="23" max="23" width="18.28125" style="73" customWidth="1"/>
    <col min="24" max="24" width="11.140625" style="0" customWidth="1"/>
  </cols>
  <sheetData>
    <row r="1" spans="1:23" s="174" customFormat="1" ht="20.25">
      <c r="A1" s="448" t="s">
        <v>1746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spans="1:23" ht="13.5" thickBot="1">
      <c r="A2" s="555" t="s">
        <v>374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</row>
    <row r="3" spans="1:23" ht="15" customHeight="1">
      <c r="A3" s="645" t="s">
        <v>0</v>
      </c>
      <c r="B3" s="452" t="s">
        <v>1</v>
      </c>
      <c r="C3" s="452" t="s">
        <v>2</v>
      </c>
      <c r="D3" s="452" t="s">
        <v>3</v>
      </c>
      <c r="E3" s="213" t="s">
        <v>43</v>
      </c>
      <c r="F3" s="250" t="s">
        <v>4</v>
      </c>
      <c r="G3" s="648"/>
      <c r="H3" s="649"/>
      <c r="I3" s="455" t="s">
        <v>375</v>
      </c>
      <c r="J3" s="456"/>
      <c r="K3" s="456"/>
      <c r="L3" s="456"/>
      <c r="M3" s="457"/>
      <c r="N3" s="458" t="s">
        <v>23</v>
      </c>
      <c r="O3" s="648"/>
      <c r="P3" s="648"/>
      <c r="Q3" s="649"/>
      <c r="R3" s="441" t="s">
        <v>376</v>
      </c>
      <c r="S3" s="648"/>
      <c r="T3" s="648"/>
      <c r="U3" s="648"/>
      <c r="V3" s="650"/>
      <c r="W3" s="651" t="s">
        <v>14</v>
      </c>
    </row>
    <row r="4" spans="1:24" ht="69.75" customHeight="1" thickBot="1">
      <c r="A4" s="646"/>
      <c r="B4" s="647"/>
      <c r="C4" s="647"/>
      <c r="D4" s="647"/>
      <c r="E4" s="647"/>
      <c r="F4" s="194" t="s">
        <v>5</v>
      </c>
      <c r="G4" s="194" t="s">
        <v>6</v>
      </c>
      <c r="H4" s="195" t="s">
        <v>12</v>
      </c>
      <c r="I4" s="196" t="s">
        <v>377</v>
      </c>
      <c r="J4" s="197" t="s">
        <v>378</v>
      </c>
      <c r="K4" s="198" t="s">
        <v>379</v>
      </c>
      <c r="L4" s="198" t="s">
        <v>21</v>
      </c>
      <c r="M4" s="198" t="s">
        <v>1156</v>
      </c>
      <c r="N4" s="199" t="s">
        <v>380</v>
      </c>
      <c r="O4" s="196" t="s">
        <v>381</v>
      </c>
      <c r="P4" s="196" t="s">
        <v>382</v>
      </c>
      <c r="Q4" s="196" t="s">
        <v>383</v>
      </c>
      <c r="R4" s="200" t="s">
        <v>384</v>
      </c>
      <c r="S4" s="200" t="s">
        <v>385</v>
      </c>
      <c r="T4" s="200" t="s">
        <v>1131</v>
      </c>
      <c r="U4" s="200" t="s">
        <v>387</v>
      </c>
      <c r="V4" s="201" t="s">
        <v>388</v>
      </c>
      <c r="W4" s="652"/>
      <c r="X4" s="72"/>
    </row>
    <row r="5" spans="1:23" ht="12.75" customHeight="1">
      <c r="A5" s="571">
        <v>1</v>
      </c>
      <c r="B5" s="573" t="s">
        <v>1461</v>
      </c>
      <c r="C5" s="575" t="s">
        <v>1462</v>
      </c>
      <c r="D5" s="575" t="s">
        <v>1463</v>
      </c>
      <c r="E5" s="573">
        <v>150</v>
      </c>
      <c r="F5" s="573" t="s">
        <v>1464</v>
      </c>
      <c r="G5" s="576" t="s">
        <v>1465</v>
      </c>
      <c r="H5" s="573">
        <v>530</v>
      </c>
      <c r="I5" s="577">
        <v>3</v>
      </c>
      <c r="J5" s="577">
        <v>0.35</v>
      </c>
      <c r="K5" s="578">
        <f>J5*I5*0.6*9.81*1.2</f>
        <v>7.416359999999998</v>
      </c>
      <c r="L5" s="577">
        <v>40</v>
      </c>
      <c r="M5" s="577">
        <f>L5*120</f>
        <v>4800</v>
      </c>
      <c r="N5" s="182" t="s">
        <v>7</v>
      </c>
      <c r="O5" s="182"/>
      <c r="P5" s="182"/>
      <c r="Q5" s="182"/>
      <c r="R5" s="577">
        <f>(O5*P5*Q5*100)+(O7*P7*Q7*80)+(Q6*P6*O6*80*2)+7500</f>
        <v>36300</v>
      </c>
      <c r="S5" s="577">
        <f>6000+I5*1.22*100</f>
        <v>6366</v>
      </c>
      <c r="T5" s="577">
        <f>L5*100+M5*0.6</f>
        <v>6880</v>
      </c>
      <c r="U5" s="577">
        <v>1500</v>
      </c>
      <c r="V5" s="577">
        <f>SUM(R5:U5)</f>
        <v>51046</v>
      </c>
      <c r="W5" s="581" t="s">
        <v>177</v>
      </c>
    </row>
    <row r="6" spans="1:23" ht="12.75">
      <c r="A6" s="572"/>
      <c r="B6" s="574"/>
      <c r="C6" s="574"/>
      <c r="D6" s="574"/>
      <c r="E6" s="574"/>
      <c r="F6" s="574"/>
      <c r="G6" s="574"/>
      <c r="H6" s="574"/>
      <c r="I6" s="574"/>
      <c r="J6" s="574"/>
      <c r="K6" s="579"/>
      <c r="L6" s="574"/>
      <c r="M6" s="580"/>
      <c r="N6" s="68" t="s">
        <v>8</v>
      </c>
      <c r="O6" s="68">
        <v>150</v>
      </c>
      <c r="P6" s="68">
        <v>0.8</v>
      </c>
      <c r="Q6" s="68">
        <v>1.5</v>
      </c>
      <c r="R6" s="574"/>
      <c r="S6" s="574"/>
      <c r="T6" s="574"/>
      <c r="U6" s="574"/>
      <c r="V6" s="574"/>
      <c r="W6" s="582"/>
    </row>
    <row r="7" spans="1:23" ht="12.75">
      <c r="A7" s="572"/>
      <c r="B7" s="574"/>
      <c r="C7" s="574"/>
      <c r="D7" s="574"/>
      <c r="E7" s="574"/>
      <c r="F7" s="574"/>
      <c r="G7" s="574"/>
      <c r="H7" s="574"/>
      <c r="I7" s="574"/>
      <c r="J7" s="574"/>
      <c r="K7" s="579"/>
      <c r="L7" s="574"/>
      <c r="M7" s="580"/>
      <c r="N7" s="68" t="s">
        <v>394</v>
      </c>
      <c r="O7" s="68"/>
      <c r="P7" s="68"/>
      <c r="Q7" s="68"/>
      <c r="R7" s="574"/>
      <c r="S7" s="574"/>
      <c r="T7" s="574"/>
      <c r="U7" s="574"/>
      <c r="V7" s="574"/>
      <c r="W7" s="582"/>
    </row>
    <row r="8" spans="1:23" ht="12.75" customHeight="1">
      <c r="A8" s="583">
        <v>2</v>
      </c>
      <c r="B8" s="491" t="s">
        <v>1461</v>
      </c>
      <c r="C8" s="498" t="s">
        <v>1462</v>
      </c>
      <c r="D8" s="497" t="s">
        <v>1466</v>
      </c>
      <c r="E8" s="580">
        <v>150</v>
      </c>
      <c r="F8" s="491" t="s">
        <v>1467</v>
      </c>
      <c r="G8" s="490" t="s">
        <v>1468</v>
      </c>
      <c r="H8" s="491">
        <v>526</v>
      </c>
      <c r="I8" s="580">
        <v>3</v>
      </c>
      <c r="J8" s="580">
        <v>0.35</v>
      </c>
      <c r="K8" s="584">
        <f>J8*I8*0.6*9.81*1.2</f>
        <v>7.416359999999998</v>
      </c>
      <c r="L8" s="580">
        <v>30</v>
      </c>
      <c r="M8" s="580">
        <f>L8*120</f>
        <v>3600</v>
      </c>
      <c r="N8" s="68" t="s">
        <v>7</v>
      </c>
      <c r="O8" s="68"/>
      <c r="P8" s="68"/>
      <c r="Q8" s="68"/>
      <c r="R8" s="580">
        <f>(O8*P8*Q8*100)+(O10*P10*Q10*80)+(Q9*P9*O9*80*2)+7500</f>
        <v>36300</v>
      </c>
      <c r="S8" s="580">
        <f>6000+I8*1.22*100</f>
        <v>6366</v>
      </c>
      <c r="T8" s="580">
        <f>L8*100+M8*0.6</f>
        <v>5160</v>
      </c>
      <c r="U8" s="580">
        <v>1500</v>
      </c>
      <c r="V8" s="580">
        <f>SUM(R8:U8)</f>
        <v>49326</v>
      </c>
      <c r="W8" s="582" t="s">
        <v>1752</v>
      </c>
    </row>
    <row r="9" spans="1:23" ht="12.75">
      <c r="A9" s="583"/>
      <c r="B9" s="574"/>
      <c r="C9" s="574"/>
      <c r="D9" s="574"/>
      <c r="E9" s="580"/>
      <c r="F9" s="574"/>
      <c r="G9" s="574"/>
      <c r="H9" s="574"/>
      <c r="I9" s="580"/>
      <c r="J9" s="574"/>
      <c r="K9" s="579"/>
      <c r="L9" s="580"/>
      <c r="M9" s="580"/>
      <c r="N9" s="68" t="s">
        <v>8</v>
      </c>
      <c r="O9" s="68">
        <v>150</v>
      </c>
      <c r="P9" s="68">
        <v>0.8</v>
      </c>
      <c r="Q9" s="68">
        <v>1.5</v>
      </c>
      <c r="R9" s="574"/>
      <c r="S9" s="574"/>
      <c r="T9" s="574"/>
      <c r="U9" s="574"/>
      <c r="V9" s="574"/>
      <c r="W9" s="582"/>
    </row>
    <row r="10" spans="1:23" ht="12.75">
      <c r="A10" s="583"/>
      <c r="B10" s="574"/>
      <c r="C10" s="574"/>
      <c r="D10" s="574"/>
      <c r="E10" s="580"/>
      <c r="F10" s="574"/>
      <c r="G10" s="574"/>
      <c r="H10" s="574"/>
      <c r="I10" s="580"/>
      <c r="J10" s="574"/>
      <c r="K10" s="579"/>
      <c r="L10" s="580"/>
      <c r="M10" s="580"/>
      <c r="N10" s="68" t="s">
        <v>394</v>
      </c>
      <c r="O10" s="68"/>
      <c r="P10" s="68"/>
      <c r="Q10" s="68"/>
      <c r="R10" s="574"/>
      <c r="S10" s="574"/>
      <c r="T10" s="574"/>
      <c r="U10" s="574"/>
      <c r="V10" s="574"/>
      <c r="W10" s="582"/>
    </row>
    <row r="11" spans="1:23" ht="12.75" customHeight="1">
      <c r="A11" s="583">
        <v>3</v>
      </c>
      <c r="B11" s="491" t="s">
        <v>1461</v>
      </c>
      <c r="C11" s="491" t="s">
        <v>1469</v>
      </c>
      <c r="D11" s="497" t="s">
        <v>1470</v>
      </c>
      <c r="E11" s="491">
        <v>150</v>
      </c>
      <c r="F11" s="491" t="s">
        <v>1471</v>
      </c>
      <c r="G11" s="490" t="s">
        <v>1472</v>
      </c>
      <c r="H11" s="491">
        <v>504</v>
      </c>
      <c r="I11" s="580">
        <v>5</v>
      </c>
      <c r="J11" s="580">
        <v>0.2</v>
      </c>
      <c r="K11" s="584">
        <f>J11*I11*0.6*9.81*1.2</f>
        <v>7.0632</v>
      </c>
      <c r="L11" s="580">
        <v>60</v>
      </c>
      <c r="M11" s="580">
        <f>L11*120</f>
        <v>7200</v>
      </c>
      <c r="N11" s="68" t="s">
        <v>7</v>
      </c>
      <c r="O11" s="68">
        <v>7</v>
      </c>
      <c r="P11" s="68">
        <v>2.5</v>
      </c>
      <c r="Q11" s="68">
        <v>3</v>
      </c>
      <c r="R11" s="580">
        <f>(O11*P11*Q11*100)+(O13*P13*Q13*80)+(Q12*P12*O12*80*2)+7500</f>
        <v>41550</v>
      </c>
      <c r="S11" s="580">
        <f>6000+I11*1.22*100</f>
        <v>6610</v>
      </c>
      <c r="T11" s="580">
        <f>L11*100+M11*0.6</f>
        <v>10320</v>
      </c>
      <c r="U11" s="580">
        <v>1500</v>
      </c>
      <c r="V11" s="580">
        <f>SUM(R11:U11)</f>
        <v>59980</v>
      </c>
      <c r="W11" s="582" t="s">
        <v>177</v>
      </c>
    </row>
    <row r="12" spans="1:23" ht="12.75">
      <c r="A12" s="583"/>
      <c r="B12" s="574"/>
      <c r="C12" s="491"/>
      <c r="D12" s="497"/>
      <c r="E12" s="491"/>
      <c r="F12" s="574"/>
      <c r="G12" s="574"/>
      <c r="H12" s="574"/>
      <c r="I12" s="580"/>
      <c r="J12" s="580"/>
      <c r="K12" s="579"/>
      <c r="L12" s="580"/>
      <c r="M12" s="580"/>
      <c r="N12" s="68" t="s">
        <v>8</v>
      </c>
      <c r="O12" s="68">
        <v>150</v>
      </c>
      <c r="P12" s="68">
        <v>0.8</v>
      </c>
      <c r="Q12" s="68">
        <v>1.5</v>
      </c>
      <c r="R12" s="574"/>
      <c r="S12" s="574"/>
      <c r="T12" s="574"/>
      <c r="U12" s="574"/>
      <c r="V12" s="574"/>
      <c r="W12" s="582"/>
    </row>
    <row r="13" spans="1:23" ht="12.75">
      <c r="A13" s="583"/>
      <c r="B13" s="574"/>
      <c r="C13" s="491"/>
      <c r="D13" s="497"/>
      <c r="E13" s="491"/>
      <c r="F13" s="574"/>
      <c r="G13" s="574"/>
      <c r="H13" s="574"/>
      <c r="I13" s="580"/>
      <c r="J13" s="580"/>
      <c r="K13" s="579"/>
      <c r="L13" s="580"/>
      <c r="M13" s="580"/>
      <c r="N13" s="68" t="s">
        <v>394</v>
      </c>
      <c r="O13" s="68"/>
      <c r="P13" s="68"/>
      <c r="Q13" s="68"/>
      <c r="R13" s="574"/>
      <c r="S13" s="574"/>
      <c r="T13" s="574"/>
      <c r="U13" s="574"/>
      <c r="V13" s="574"/>
      <c r="W13" s="582"/>
    </row>
    <row r="14" spans="1:23" ht="12.75" customHeight="1">
      <c r="A14" s="583">
        <v>4</v>
      </c>
      <c r="B14" s="491" t="s">
        <v>1461</v>
      </c>
      <c r="C14" s="491" t="s">
        <v>1473</v>
      </c>
      <c r="D14" s="497" t="s">
        <v>1474</v>
      </c>
      <c r="E14" s="491">
        <v>250</v>
      </c>
      <c r="F14" s="491" t="s">
        <v>1475</v>
      </c>
      <c r="G14" s="490" t="s">
        <v>1476</v>
      </c>
      <c r="H14" s="491">
        <v>497</v>
      </c>
      <c r="I14" s="580">
        <v>5</v>
      </c>
      <c r="J14" s="580">
        <v>0.2</v>
      </c>
      <c r="K14" s="584">
        <f>J14*I14*0.6*9.81*1.2</f>
        <v>7.0632</v>
      </c>
      <c r="L14" s="580">
        <v>40</v>
      </c>
      <c r="M14" s="580">
        <f>L14*120</f>
        <v>4800</v>
      </c>
      <c r="N14" s="68" t="s">
        <v>7</v>
      </c>
      <c r="O14" s="68"/>
      <c r="P14" s="68"/>
      <c r="Q14" s="68"/>
      <c r="R14" s="580">
        <f>(O14*P14*Q14*100)+(O16*P16*Q16*80)+(Q15*P15*O15*80*2)+7500</f>
        <v>20300</v>
      </c>
      <c r="S14" s="580">
        <f>6000+I14*1.22*100</f>
        <v>6610</v>
      </c>
      <c r="T14" s="580">
        <f>L14*100+M14*0.6</f>
        <v>6880</v>
      </c>
      <c r="U14" s="580">
        <v>1500</v>
      </c>
      <c r="V14" s="580">
        <f>SUM(R14:U14)</f>
        <v>35290</v>
      </c>
      <c r="W14" s="653" t="s">
        <v>177</v>
      </c>
    </row>
    <row r="15" spans="1:23" ht="12.75">
      <c r="A15" s="583"/>
      <c r="B15" s="574"/>
      <c r="C15" s="491"/>
      <c r="D15" s="497"/>
      <c r="E15" s="491"/>
      <c r="F15" s="574"/>
      <c r="G15" s="574"/>
      <c r="H15" s="491"/>
      <c r="I15" s="580"/>
      <c r="J15" s="580"/>
      <c r="K15" s="579"/>
      <c r="L15" s="580"/>
      <c r="M15" s="580"/>
      <c r="N15" s="68" t="s">
        <v>8</v>
      </c>
      <c r="O15" s="68">
        <v>40</v>
      </c>
      <c r="P15" s="68">
        <v>1</v>
      </c>
      <c r="Q15" s="68">
        <v>2</v>
      </c>
      <c r="R15" s="574"/>
      <c r="S15" s="574"/>
      <c r="T15" s="574"/>
      <c r="U15" s="574"/>
      <c r="V15" s="574"/>
      <c r="W15" s="653"/>
    </row>
    <row r="16" spans="1:23" ht="12.75">
      <c r="A16" s="583"/>
      <c r="B16" s="574"/>
      <c r="C16" s="491"/>
      <c r="D16" s="497"/>
      <c r="E16" s="491"/>
      <c r="F16" s="574"/>
      <c r="G16" s="574"/>
      <c r="H16" s="491"/>
      <c r="I16" s="580"/>
      <c r="J16" s="580"/>
      <c r="K16" s="579"/>
      <c r="L16" s="580"/>
      <c r="M16" s="580"/>
      <c r="N16" s="68" t="s">
        <v>394</v>
      </c>
      <c r="O16" s="68"/>
      <c r="P16" s="68"/>
      <c r="Q16" s="68"/>
      <c r="R16" s="574"/>
      <c r="S16" s="574"/>
      <c r="T16" s="574"/>
      <c r="U16" s="574"/>
      <c r="V16" s="574"/>
      <c r="W16" s="653"/>
    </row>
    <row r="17" spans="1:24" ht="12.75" customHeight="1">
      <c r="A17" s="583">
        <v>5</v>
      </c>
      <c r="B17" s="491" t="s">
        <v>1461</v>
      </c>
      <c r="C17" s="586" t="s">
        <v>1477</v>
      </c>
      <c r="D17" s="587" t="s">
        <v>1478</v>
      </c>
      <c r="E17" s="491">
        <v>245</v>
      </c>
      <c r="F17" s="491" t="s">
        <v>1479</v>
      </c>
      <c r="G17" s="490" t="s">
        <v>1480</v>
      </c>
      <c r="H17" s="491">
        <v>550</v>
      </c>
      <c r="I17" s="580">
        <v>5</v>
      </c>
      <c r="J17" s="580">
        <v>0.3</v>
      </c>
      <c r="K17" s="584">
        <f>J17*I17*0.6*9.81*1.2</f>
        <v>10.594799999999998</v>
      </c>
      <c r="L17" s="580">
        <v>40</v>
      </c>
      <c r="M17" s="580">
        <f>L17*120</f>
        <v>4800</v>
      </c>
      <c r="N17" s="68" t="s">
        <v>7</v>
      </c>
      <c r="O17" s="68"/>
      <c r="P17" s="68"/>
      <c r="Q17" s="68"/>
      <c r="R17" s="580">
        <f>(O17*P17*Q17*100)+(O19*P19*Q19*80)+(Q18*P18*O18*80*2)+3000</f>
        <v>41400</v>
      </c>
      <c r="S17" s="580">
        <f>6000+I17*1.22*100</f>
        <v>6610</v>
      </c>
      <c r="T17" s="580">
        <f>L17*100+M17*0.6</f>
        <v>6880</v>
      </c>
      <c r="U17" s="580">
        <v>1500</v>
      </c>
      <c r="V17" s="580">
        <f>SUM(R17:U17)</f>
        <v>56390</v>
      </c>
      <c r="W17" s="654" t="s">
        <v>177</v>
      </c>
      <c r="X17" s="588"/>
    </row>
    <row r="18" spans="1:24" ht="15.75" customHeight="1">
      <c r="A18" s="583"/>
      <c r="B18" s="574"/>
      <c r="C18" s="586"/>
      <c r="D18" s="587"/>
      <c r="E18" s="491"/>
      <c r="F18" s="574"/>
      <c r="G18" s="574"/>
      <c r="H18" s="491"/>
      <c r="I18" s="580"/>
      <c r="J18" s="580"/>
      <c r="K18" s="579"/>
      <c r="L18" s="580"/>
      <c r="M18" s="580"/>
      <c r="N18" s="68" t="s">
        <v>8</v>
      </c>
      <c r="O18" s="68">
        <v>150</v>
      </c>
      <c r="P18" s="68">
        <v>0.8</v>
      </c>
      <c r="Q18" s="68">
        <v>2</v>
      </c>
      <c r="R18" s="574"/>
      <c r="S18" s="574"/>
      <c r="T18" s="574"/>
      <c r="U18" s="574"/>
      <c r="V18" s="574"/>
      <c r="W18" s="654"/>
      <c r="X18" s="588"/>
    </row>
    <row r="19" spans="1:24" ht="12.75">
      <c r="A19" s="583"/>
      <c r="B19" s="574"/>
      <c r="C19" s="586"/>
      <c r="D19" s="587"/>
      <c r="E19" s="491"/>
      <c r="F19" s="574"/>
      <c r="G19" s="574"/>
      <c r="H19" s="491"/>
      <c r="I19" s="580"/>
      <c r="J19" s="580"/>
      <c r="K19" s="579"/>
      <c r="L19" s="580"/>
      <c r="M19" s="580"/>
      <c r="N19" s="68" t="s">
        <v>394</v>
      </c>
      <c r="O19" s="68"/>
      <c r="P19" s="68"/>
      <c r="Q19" s="68"/>
      <c r="R19" s="574"/>
      <c r="S19" s="574"/>
      <c r="T19" s="574"/>
      <c r="U19" s="574"/>
      <c r="V19" s="574"/>
      <c r="W19" s="654"/>
      <c r="X19" s="588"/>
    </row>
    <row r="20" spans="1:23" ht="12.75" customHeight="1">
      <c r="A20" s="583">
        <v>6</v>
      </c>
      <c r="B20" s="491" t="s">
        <v>1461</v>
      </c>
      <c r="C20" s="586" t="s">
        <v>1477</v>
      </c>
      <c r="D20" s="497" t="s">
        <v>1481</v>
      </c>
      <c r="E20" s="490">
        <v>220</v>
      </c>
      <c r="F20" s="491" t="s">
        <v>1482</v>
      </c>
      <c r="G20" s="490" t="s">
        <v>1483</v>
      </c>
      <c r="H20" s="491">
        <v>566</v>
      </c>
      <c r="I20" s="580">
        <v>5</v>
      </c>
      <c r="J20" s="580">
        <v>0.35</v>
      </c>
      <c r="K20" s="584">
        <f>J20*I20*0.6*9.81*1.2</f>
        <v>12.360600000000002</v>
      </c>
      <c r="L20" s="580">
        <v>50</v>
      </c>
      <c r="M20" s="580">
        <f>L20*120</f>
        <v>6000</v>
      </c>
      <c r="N20" s="68" t="s">
        <v>7</v>
      </c>
      <c r="O20" s="68"/>
      <c r="P20" s="68"/>
      <c r="Q20" s="68"/>
      <c r="R20" s="580">
        <f>(O20*P20*Q20*100)+(O22*P22*Q22*80)+(Q21*P21*O21*80*2)+7500</f>
        <v>26700.000000000004</v>
      </c>
      <c r="S20" s="580">
        <f>6000+I20*1.22*100</f>
        <v>6610</v>
      </c>
      <c r="T20" s="580">
        <f>L20*100+M20*0.6</f>
        <v>8600</v>
      </c>
      <c r="U20" s="580">
        <v>1500</v>
      </c>
      <c r="V20" s="580">
        <f>SUM(R20:U20)</f>
        <v>43410</v>
      </c>
      <c r="W20" s="589" t="s">
        <v>177</v>
      </c>
    </row>
    <row r="21" spans="1:23" ht="13.5" customHeight="1">
      <c r="A21" s="583"/>
      <c r="B21" s="574"/>
      <c r="C21" s="586"/>
      <c r="D21" s="497"/>
      <c r="E21" s="490"/>
      <c r="F21" s="574"/>
      <c r="G21" s="574"/>
      <c r="H21" s="491"/>
      <c r="I21" s="580"/>
      <c r="J21" s="580"/>
      <c r="K21" s="579"/>
      <c r="L21" s="580"/>
      <c r="M21" s="580"/>
      <c r="N21" s="68" t="s">
        <v>8</v>
      </c>
      <c r="O21" s="68">
        <v>100</v>
      </c>
      <c r="P21" s="68">
        <v>0.8</v>
      </c>
      <c r="Q21" s="68">
        <v>1.5</v>
      </c>
      <c r="R21" s="574"/>
      <c r="S21" s="574"/>
      <c r="T21" s="574"/>
      <c r="U21" s="574"/>
      <c r="V21" s="574"/>
      <c r="W21" s="589"/>
    </row>
    <row r="22" spans="1:23" ht="12.75">
      <c r="A22" s="583"/>
      <c r="B22" s="574"/>
      <c r="C22" s="586"/>
      <c r="D22" s="497"/>
      <c r="E22" s="490"/>
      <c r="F22" s="574"/>
      <c r="G22" s="574"/>
      <c r="H22" s="491"/>
      <c r="I22" s="580"/>
      <c r="J22" s="580"/>
      <c r="K22" s="579"/>
      <c r="L22" s="580"/>
      <c r="M22" s="580"/>
      <c r="N22" s="68" t="s">
        <v>394</v>
      </c>
      <c r="O22" s="68"/>
      <c r="P22" s="68"/>
      <c r="Q22" s="68"/>
      <c r="R22" s="574"/>
      <c r="S22" s="574"/>
      <c r="T22" s="574"/>
      <c r="U22" s="574"/>
      <c r="V22" s="574"/>
      <c r="W22" s="589"/>
    </row>
    <row r="23" spans="1:23" ht="12.75">
      <c r="A23" s="583">
        <v>7</v>
      </c>
      <c r="B23" s="491" t="s">
        <v>1461</v>
      </c>
      <c r="C23" s="586" t="s">
        <v>1477</v>
      </c>
      <c r="D23" s="497" t="s">
        <v>1484</v>
      </c>
      <c r="E23" s="580">
        <v>200</v>
      </c>
      <c r="F23" s="491" t="s">
        <v>1485</v>
      </c>
      <c r="G23" s="490" t="s">
        <v>1486</v>
      </c>
      <c r="H23" s="580">
        <v>572</v>
      </c>
      <c r="I23" s="580">
        <v>4</v>
      </c>
      <c r="J23" s="580">
        <v>0.35</v>
      </c>
      <c r="K23" s="584">
        <f>J23*I23*0.6*9.81*1.2</f>
        <v>9.88848</v>
      </c>
      <c r="L23" s="580">
        <v>40</v>
      </c>
      <c r="M23" s="580">
        <f>L23*120</f>
        <v>4800</v>
      </c>
      <c r="N23" s="68" t="s">
        <v>7</v>
      </c>
      <c r="O23" s="68"/>
      <c r="P23" s="68"/>
      <c r="Q23" s="68"/>
      <c r="R23" s="580">
        <f>(O23*P23*Q23*100)+(O25*P25*Q25*80)+(Q24*P24*O24*80*2)+7500</f>
        <v>26700.000000000004</v>
      </c>
      <c r="S23" s="580">
        <f>6000+I23*1.22*100</f>
        <v>6488</v>
      </c>
      <c r="T23" s="580">
        <f>L23*100+M23*0.6</f>
        <v>6880</v>
      </c>
      <c r="U23" s="580">
        <v>1500</v>
      </c>
      <c r="V23" s="580">
        <f>SUM(R23:U23)</f>
        <v>41568</v>
      </c>
      <c r="W23" s="582" t="s">
        <v>1752</v>
      </c>
    </row>
    <row r="24" spans="1:23" ht="12.75">
      <c r="A24" s="583"/>
      <c r="B24" s="574"/>
      <c r="C24" s="574"/>
      <c r="D24" s="574"/>
      <c r="E24" s="580"/>
      <c r="F24" s="574"/>
      <c r="G24" s="574"/>
      <c r="H24" s="580"/>
      <c r="I24" s="580"/>
      <c r="J24" s="580"/>
      <c r="K24" s="579"/>
      <c r="L24" s="580"/>
      <c r="M24" s="580"/>
      <c r="N24" s="68" t="s">
        <v>8</v>
      </c>
      <c r="O24" s="68">
        <v>100</v>
      </c>
      <c r="P24" s="68">
        <v>0.8</v>
      </c>
      <c r="Q24" s="68">
        <v>1.5</v>
      </c>
      <c r="R24" s="574"/>
      <c r="S24" s="574"/>
      <c r="T24" s="574"/>
      <c r="U24" s="574"/>
      <c r="V24" s="574"/>
      <c r="W24" s="582"/>
    </row>
    <row r="25" spans="1:23" ht="12.75">
      <c r="A25" s="583"/>
      <c r="B25" s="574"/>
      <c r="C25" s="574"/>
      <c r="D25" s="574"/>
      <c r="E25" s="580"/>
      <c r="F25" s="574"/>
      <c r="G25" s="574"/>
      <c r="H25" s="580"/>
      <c r="I25" s="580"/>
      <c r="J25" s="580"/>
      <c r="K25" s="579"/>
      <c r="L25" s="580"/>
      <c r="M25" s="580"/>
      <c r="N25" s="68" t="s">
        <v>394</v>
      </c>
      <c r="O25" s="68"/>
      <c r="P25" s="68"/>
      <c r="Q25" s="68"/>
      <c r="R25" s="574"/>
      <c r="S25" s="574"/>
      <c r="T25" s="574"/>
      <c r="U25" s="574"/>
      <c r="V25" s="574"/>
      <c r="W25" s="582"/>
    </row>
    <row r="26" spans="1:23" ht="12.75">
      <c r="A26" s="583">
        <v>8</v>
      </c>
      <c r="B26" s="491" t="s">
        <v>1461</v>
      </c>
      <c r="C26" s="586" t="s">
        <v>1477</v>
      </c>
      <c r="D26" s="497" t="s">
        <v>1487</v>
      </c>
      <c r="E26" s="580">
        <v>247</v>
      </c>
      <c r="F26" s="491" t="s">
        <v>1488</v>
      </c>
      <c r="G26" s="490" t="s">
        <v>1489</v>
      </c>
      <c r="H26" s="580">
        <v>568</v>
      </c>
      <c r="I26" s="580">
        <v>4</v>
      </c>
      <c r="J26" s="580">
        <v>0.2</v>
      </c>
      <c r="K26" s="584">
        <f>J26*I26*0.6*9.81*1.2</f>
        <v>5.65056</v>
      </c>
      <c r="L26" s="580">
        <v>60</v>
      </c>
      <c r="M26" s="580">
        <f>L26*120</f>
        <v>7200</v>
      </c>
      <c r="N26" s="68" t="s">
        <v>7</v>
      </c>
      <c r="O26" s="68"/>
      <c r="P26" s="68"/>
      <c r="Q26" s="68"/>
      <c r="R26" s="580">
        <f>(O26*P26*Q26*100)+(O28*P28*Q28*80)+(Q27*P27*O27*80*2)+7500</f>
        <v>33100</v>
      </c>
      <c r="S26" s="580">
        <f>6000+I26*1.22*100</f>
        <v>6488</v>
      </c>
      <c r="T26" s="580">
        <f>L26*100+M26*0.6</f>
        <v>10320</v>
      </c>
      <c r="U26" s="580">
        <v>1500</v>
      </c>
      <c r="V26" s="580">
        <f>SUM(R26:U26)</f>
        <v>51408</v>
      </c>
      <c r="W26" s="589" t="s">
        <v>177</v>
      </c>
    </row>
    <row r="27" spans="1:23" ht="12.75">
      <c r="A27" s="583"/>
      <c r="B27" s="574"/>
      <c r="C27" s="574"/>
      <c r="D27" s="574"/>
      <c r="E27" s="580"/>
      <c r="F27" s="574"/>
      <c r="G27" s="574"/>
      <c r="H27" s="580"/>
      <c r="I27" s="580"/>
      <c r="J27" s="580"/>
      <c r="K27" s="579"/>
      <c r="L27" s="580"/>
      <c r="M27" s="580"/>
      <c r="N27" s="68" t="s">
        <v>8</v>
      </c>
      <c r="O27" s="68">
        <v>100</v>
      </c>
      <c r="P27" s="68">
        <v>0.8</v>
      </c>
      <c r="Q27" s="68">
        <v>2</v>
      </c>
      <c r="R27" s="574"/>
      <c r="S27" s="574"/>
      <c r="T27" s="574"/>
      <c r="U27" s="574"/>
      <c r="V27" s="574"/>
      <c r="W27" s="589"/>
    </row>
    <row r="28" spans="1:23" ht="12.75">
      <c r="A28" s="583"/>
      <c r="B28" s="574"/>
      <c r="C28" s="574"/>
      <c r="D28" s="574"/>
      <c r="E28" s="580"/>
      <c r="F28" s="574"/>
      <c r="G28" s="574"/>
      <c r="H28" s="580"/>
      <c r="I28" s="580"/>
      <c r="J28" s="580"/>
      <c r="K28" s="579"/>
      <c r="L28" s="580"/>
      <c r="M28" s="580"/>
      <c r="N28" s="68" t="s">
        <v>394</v>
      </c>
      <c r="O28" s="68"/>
      <c r="P28" s="68"/>
      <c r="Q28" s="68"/>
      <c r="R28" s="574"/>
      <c r="S28" s="574"/>
      <c r="T28" s="574"/>
      <c r="U28" s="574"/>
      <c r="V28" s="574"/>
      <c r="W28" s="589"/>
    </row>
    <row r="29" spans="1:23" ht="12.75">
      <c r="A29" s="583">
        <v>9</v>
      </c>
      <c r="B29" s="491" t="s">
        <v>1461</v>
      </c>
      <c r="C29" s="586" t="s">
        <v>1490</v>
      </c>
      <c r="D29" s="587" t="s">
        <v>1491</v>
      </c>
      <c r="E29" s="580">
        <v>269</v>
      </c>
      <c r="F29" s="491" t="s">
        <v>1492</v>
      </c>
      <c r="G29" s="490" t="s">
        <v>1493</v>
      </c>
      <c r="H29" s="580">
        <v>546</v>
      </c>
      <c r="I29" s="580">
        <v>4</v>
      </c>
      <c r="J29" s="580">
        <v>0.7</v>
      </c>
      <c r="K29" s="584">
        <f>J29*I29*0.6*9.81*1.2</f>
        <v>19.77696</v>
      </c>
      <c r="L29" s="580">
        <v>60</v>
      </c>
      <c r="M29" s="580">
        <f>L29*120</f>
        <v>7200</v>
      </c>
      <c r="N29" s="68" t="s">
        <v>7</v>
      </c>
      <c r="O29" s="68"/>
      <c r="P29" s="68"/>
      <c r="Q29" s="68"/>
      <c r="R29" s="580">
        <f>(O29*P29*Q29*100)+(O31*P31*Q31*80)+(Q30*P30*O30*80*2)+7500</f>
        <v>45900.00000000001</v>
      </c>
      <c r="S29" s="580">
        <f>6000+I29*1.22*100</f>
        <v>6488</v>
      </c>
      <c r="T29" s="580">
        <f>L29*100+M29*0.6</f>
        <v>10320</v>
      </c>
      <c r="U29" s="580">
        <v>1500</v>
      </c>
      <c r="V29" s="580">
        <f>SUM(R29:U29)</f>
        <v>64208.00000000001</v>
      </c>
      <c r="W29" s="582" t="s">
        <v>177</v>
      </c>
    </row>
    <row r="30" spans="1:23" ht="12.75">
      <c r="A30" s="583"/>
      <c r="B30" s="574"/>
      <c r="C30" s="574"/>
      <c r="D30" s="574"/>
      <c r="E30" s="580"/>
      <c r="F30" s="574"/>
      <c r="G30" s="574"/>
      <c r="H30" s="580"/>
      <c r="I30" s="580"/>
      <c r="J30" s="580"/>
      <c r="K30" s="579"/>
      <c r="L30" s="580"/>
      <c r="M30" s="580"/>
      <c r="N30" s="68" t="s">
        <v>8</v>
      </c>
      <c r="O30" s="68">
        <v>200</v>
      </c>
      <c r="P30" s="68">
        <v>0.8</v>
      </c>
      <c r="Q30" s="68">
        <v>1.5</v>
      </c>
      <c r="R30" s="574"/>
      <c r="S30" s="574"/>
      <c r="T30" s="574"/>
      <c r="U30" s="574"/>
      <c r="V30" s="574"/>
      <c r="W30" s="591"/>
    </row>
    <row r="31" spans="1:23" ht="12.75">
      <c r="A31" s="583"/>
      <c r="B31" s="574"/>
      <c r="C31" s="574"/>
      <c r="D31" s="574"/>
      <c r="E31" s="580"/>
      <c r="F31" s="574"/>
      <c r="G31" s="574"/>
      <c r="H31" s="580"/>
      <c r="I31" s="580"/>
      <c r="J31" s="580"/>
      <c r="K31" s="579"/>
      <c r="L31" s="580"/>
      <c r="M31" s="580"/>
      <c r="N31" s="68" t="s">
        <v>394</v>
      </c>
      <c r="O31" s="68"/>
      <c r="P31" s="68"/>
      <c r="Q31" s="68"/>
      <c r="R31" s="574"/>
      <c r="S31" s="574"/>
      <c r="T31" s="574"/>
      <c r="U31" s="574"/>
      <c r="V31" s="574"/>
      <c r="W31" s="591"/>
    </row>
    <row r="32" spans="1:23" ht="12.75">
      <c r="A32" s="583">
        <v>10</v>
      </c>
      <c r="B32" s="491" t="s">
        <v>1461</v>
      </c>
      <c r="C32" s="586" t="s">
        <v>1490</v>
      </c>
      <c r="D32" s="586" t="s">
        <v>1494</v>
      </c>
      <c r="E32" s="580">
        <v>360</v>
      </c>
      <c r="F32" s="491" t="s">
        <v>1495</v>
      </c>
      <c r="G32" s="490" t="s">
        <v>1496</v>
      </c>
      <c r="H32" s="580">
        <v>554</v>
      </c>
      <c r="I32" s="580">
        <v>4</v>
      </c>
      <c r="J32" s="580">
        <v>0.7</v>
      </c>
      <c r="K32" s="584">
        <f>J32*I32*0.6*9.81*1.2</f>
        <v>19.77696</v>
      </c>
      <c r="L32" s="580">
        <v>60</v>
      </c>
      <c r="M32" s="580">
        <f>L32*120</f>
        <v>7200</v>
      </c>
      <c r="N32" s="68" t="s">
        <v>7</v>
      </c>
      <c r="O32" s="68"/>
      <c r="P32" s="68"/>
      <c r="Q32" s="68"/>
      <c r="R32" s="580">
        <f>(O32*P32*Q32*100)+(O34*P34*Q34*80)+(Q33*P33*O33*80*2)+7500</f>
        <v>45900.00000000001</v>
      </c>
      <c r="S32" s="580">
        <f>6000+I32*1.22*100</f>
        <v>6488</v>
      </c>
      <c r="T32" s="580">
        <f>L32*100+M32*0.6</f>
        <v>10320</v>
      </c>
      <c r="U32" s="580">
        <v>1500</v>
      </c>
      <c r="V32" s="580">
        <f>SUM(R32:U32)</f>
        <v>64208.00000000001</v>
      </c>
      <c r="W32" s="582" t="s">
        <v>177</v>
      </c>
    </row>
    <row r="33" spans="1:23" ht="12.75">
      <c r="A33" s="583"/>
      <c r="B33" s="574"/>
      <c r="C33" s="574"/>
      <c r="D33" s="574"/>
      <c r="E33" s="580"/>
      <c r="F33" s="574"/>
      <c r="G33" s="574"/>
      <c r="H33" s="580"/>
      <c r="I33" s="580"/>
      <c r="J33" s="580"/>
      <c r="K33" s="579"/>
      <c r="L33" s="580"/>
      <c r="M33" s="580"/>
      <c r="N33" s="68" t="s">
        <v>8</v>
      </c>
      <c r="O33" s="68">
        <v>200</v>
      </c>
      <c r="P33" s="68">
        <v>0.8</v>
      </c>
      <c r="Q33" s="68">
        <v>1.5</v>
      </c>
      <c r="R33" s="574"/>
      <c r="S33" s="574"/>
      <c r="T33" s="574"/>
      <c r="U33" s="574"/>
      <c r="V33" s="574"/>
      <c r="W33" s="591"/>
    </row>
    <row r="34" spans="1:23" ht="12.75">
      <c r="A34" s="583"/>
      <c r="B34" s="574"/>
      <c r="C34" s="574"/>
      <c r="D34" s="574"/>
      <c r="E34" s="580"/>
      <c r="F34" s="574"/>
      <c r="G34" s="574"/>
      <c r="H34" s="580"/>
      <c r="I34" s="580"/>
      <c r="J34" s="580"/>
      <c r="K34" s="579"/>
      <c r="L34" s="580"/>
      <c r="M34" s="580"/>
      <c r="N34" s="68" t="s">
        <v>394</v>
      </c>
      <c r="O34" s="68"/>
      <c r="P34" s="68"/>
      <c r="Q34" s="68"/>
      <c r="R34" s="574"/>
      <c r="S34" s="574"/>
      <c r="T34" s="574"/>
      <c r="U34" s="574"/>
      <c r="V34" s="574"/>
      <c r="W34" s="591"/>
    </row>
    <row r="35" spans="1:23" ht="12.75" customHeight="1">
      <c r="A35" s="583">
        <v>11</v>
      </c>
      <c r="B35" s="491" t="s">
        <v>1461</v>
      </c>
      <c r="C35" s="586" t="s">
        <v>1490</v>
      </c>
      <c r="D35" s="592" t="s">
        <v>1497</v>
      </c>
      <c r="E35" s="580">
        <v>270</v>
      </c>
      <c r="F35" s="491" t="s">
        <v>1498</v>
      </c>
      <c r="G35" s="490" t="s">
        <v>1499</v>
      </c>
      <c r="H35" s="580">
        <v>555</v>
      </c>
      <c r="I35" s="580">
        <v>4</v>
      </c>
      <c r="J35" s="580">
        <v>0.7</v>
      </c>
      <c r="K35" s="584">
        <f>J35*I35*0.6*9.81*1.2</f>
        <v>19.77696</v>
      </c>
      <c r="L35" s="580">
        <v>60</v>
      </c>
      <c r="M35" s="580">
        <f>L35*120</f>
        <v>7200</v>
      </c>
      <c r="N35" s="68" t="s">
        <v>7</v>
      </c>
      <c r="O35" s="68"/>
      <c r="P35" s="68"/>
      <c r="Q35" s="68"/>
      <c r="R35" s="580">
        <f>(O35*P35*Q35*100)+(O37*P37*Q37*80)+(Q36*P36*O36*80*2)+7500</f>
        <v>45900.00000000001</v>
      </c>
      <c r="S35" s="580">
        <f>6000+I35*1.22*100</f>
        <v>6488</v>
      </c>
      <c r="T35" s="580">
        <f>L35*100+M35*0.6</f>
        <v>10320</v>
      </c>
      <c r="U35" s="580">
        <v>1500</v>
      </c>
      <c r="V35" s="580">
        <f>SUM(R35:U35)</f>
        <v>64208.00000000001</v>
      </c>
      <c r="W35" s="582" t="s">
        <v>177</v>
      </c>
    </row>
    <row r="36" spans="1:23" ht="12.75">
      <c r="A36" s="583"/>
      <c r="B36" s="574"/>
      <c r="C36" s="574"/>
      <c r="D36" s="574"/>
      <c r="E36" s="580"/>
      <c r="F36" s="574"/>
      <c r="G36" s="574"/>
      <c r="H36" s="580"/>
      <c r="I36" s="580"/>
      <c r="J36" s="580"/>
      <c r="K36" s="579"/>
      <c r="L36" s="580"/>
      <c r="M36" s="580"/>
      <c r="N36" s="68" t="s">
        <v>8</v>
      </c>
      <c r="O36" s="68">
        <v>200</v>
      </c>
      <c r="P36" s="68">
        <v>0.8</v>
      </c>
      <c r="Q36" s="68">
        <v>1.5</v>
      </c>
      <c r="R36" s="574"/>
      <c r="S36" s="574"/>
      <c r="T36" s="574"/>
      <c r="U36" s="574"/>
      <c r="V36" s="574"/>
      <c r="W36" s="591"/>
    </row>
    <row r="37" spans="1:23" ht="12.75">
      <c r="A37" s="583"/>
      <c r="B37" s="574"/>
      <c r="C37" s="574"/>
      <c r="D37" s="574"/>
      <c r="E37" s="580"/>
      <c r="F37" s="574"/>
      <c r="G37" s="574"/>
      <c r="H37" s="580"/>
      <c r="I37" s="580"/>
      <c r="J37" s="580"/>
      <c r="K37" s="579"/>
      <c r="L37" s="580"/>
      <c r="M37" s="580"/>
      <c r="N37" s="68" t="s">
        <v>394</v>
      </c>
      <c r="O37" s="68"/>
      <c r="P37" s="68"/>
      <c r="Q37" s="68"/>
      <c r="R37" s="574"/>
      <c r="S37" s="574"/>
      <c r="T37" s="574"/>
      <c r="U37" s="574"/>
      <c r="V37" s="574"/>
      <c r="W37" s="591"/>
    </row>
    <row r="38" spans="1:23" ht="12.75">
      <c r="A38" s="583">
        <v>12</v>
      </c>
      <c r="B38" s="491" t="s">
        <v>1461</v>
      </c>
      <c r="C38" s="586" t="s">
        <v>1490</v>
      </c>
      <c r="D38" s="592" t="s">
        <v>1500</v>
      </c>
      <c r="E38" s="580">
        <v>200</v>
      </c>
      <c r="F38" s="491" t="s">
        <v>1501</v>
      </c>
      <c r="G38" s="490" t="s">
        <v>1502</v>
      </c>
      <c r="H38" s="580">
        <v>564</v>
      </c>
      <c r="I38" s="580">
        <v>4</v>
      </c>
      <c r="J38" s="580">
        <v>0.8</v>
      </c>
      <c r="K38" s="584">
        <f>J38*I38*0.6*9.81*1.2</f>
        <v>22.60224</v>
      </c>
      <c r="L38" s="580">
        <v>50</v>
      </c>
      <c r="M38" s="580">
        <f>L38*120</f>
        <v>6000</v>
      </c>
      <c r="N38" s="68" t="s">
        <v>7</v>
      </c>
      <c r="O38" s="68"/>
      <c r="P38" s="68"/>
      <c r="Q38" s="68"/>
      <c r="R38" s="580">
        <f>(O38*P38*Q38*100)+(O40*P40*Q40*80)+(Q39*P39*O39*80*2)+7500</f>
        <v>45900.00000000001</v>
      </c>
      <c r="S38" s="580">
        <f>6000+I38*1.22*100</f>
        <v>6488</v>
      </c>
      <c r="T38" s="580">
        <f>L38*100+M38*0.6</f>
        <v>8600</v>
      </c>
      <c r="U38" s="580">
        <v>1500</v>
      </c>
      <c r="V38" s="580">
        <f>SUM(R38:U38)</f>
        <v>62488.00000000001</v>
      </c>
      <c r="W38" s="582" t="s">
        <v>177</v>
      </c>
    </row>
    <row r="39" spans="1:23" ht="12.75">
      <c r="A39" s="583"/>
      <c r="B39" s="574"/>
      <c r="C39" s="574"/>
      <c r="D39" s="395"/>
      <c r="E39" s="580"/>
      <c r="F39" s="574"/>
      <c r="G39" s="574"/>
      <c r="H39" s="580"/>
      <c r="I39" s="580"/>
      <c r="J39" s="580"/>
      <c r="K39" s="579"/>
      <c r="L39" s="580"/>
      <c r="M39" s="580"/>
      <c r="N39" s="68" t="s">
        <v>8</v>
      </c>
      <c r="O39" s="68">
        <v>200</v>
      </c>
      <c r="P39" s="68">
        <v>0.8</v>
      </c>
      <c r="Q39" s="68">
        <v>1.5</v>
      </c>
      <c r="R39" s="574"/>
      <c r="S39" s="574"/>
      <c r="T39" s="574"/>
      <c r="U39" s="574"/>
      <c r="V39" s="574"/>
      <c r="W39" s="591"/>
    </row>
    <row r="40" spans="1:23" ht="12.75">
      <c r="A40" s="583"/>
      <c r="B40" s="574"/>
      <c r="C40" s="574"/>
      <c r="D40" s="395"/>
      <c r="E40" s="580"/>
      <c r="F40" s="574"/>
      <c r="G40" s="574"/>
      <c r="H40" s="580"/>
      <c r="I40" s="580"/>
      <c r="J40" s="580"/>
      <c r="K40" s="579"/>
      <c r="L40" s="580"/>
      <c r="M40" s="580"/>
      <c r="N40" s="68" t="s">
        <v>394</v>
      </c>
      <c r="O40" s="68"/>
      <c r="P40" s="68"/>
      <c r="Q40" s="68"/>
      <c r="R40" s="574"/>
      <c r="S40" s="574"/>
      <c r="T40" s="574"/>
      <c r="U40" s="574"/>
      <c r="V40" s="574"/>
      <c r="W40" s="591"/>
    </row>
    <row r="41" spans="1:23" ht="12.75">
      <c r="A41" s="583">
        <v>13</v>
      </c>
      <c r="B41" s="491" t="s">
        <v>1461</v>
      </c>
      <c r="C41" s="586" t="s">
        <v>1490</v>
      </c>
      <c r="D41" s="592" t="s">
        <v>1503</v>
      </c>
      <c r="E41" s="580">
        <v>300</v>
      </c>
      <c r="F41" s="491" t="s">
        <v>1504</v>
      </c>
      <c r="G41" s="490" t="s">
        <v>1505</v>
      </c>
      <c r="H41" s="580">
        <v>574</v>
      </c>
      <c r="I41" s="580">
        <v>4</v>
      </c>
      <c r="J41" s="580">
        <v>0.8</v>
      </c>
      <c r="K41" s="584">
        <f>J41*I41*0.6*9.81*1.2</f>
        <v>22.60224</v>
      </c>
      <c r="L41" s="580">
        <v>60</v>
      </c>
      <c r="M41" s="580">
        <f>L41*120</f>
        <v>7200</v>
      </c>
      <c r="N41" s="68" t="s">
        <v>7</v>
      </c>
      <c r="O41" s="68"/>
      <c r="P41" s="68"/>
      <c r="Q41" s="68"/>
      <c r="R41" s="580">
        <f>(O41*P41*Q41*100)+(O43*P43*Q43*80)+(Q42*P42*O42*80*2)+7500</f>
        <v>45900.00000000001</v>
      </c>
      <c r="S41" s="580">
        <f>6000+I41*1.22*100</f>
        <v>6488</v>
      </c>
      <c r="T41" s="580">
        <f>L41*100+M41*0.6</f>
        <v>10320</v>
      </c>
      <c r="U41" s="580">
        <v>1500</v>
      </c>
      <c r="V41" s="580">
        <f>SUM(R41:U41)</f>
        <v>64208.00000000001</v>
      </c>
      <c r="W41" s="582" t="s">
        <v>177</v>
      </c>
    </row>
    <row r="42" spans="1:23" ht="12.75">
      <c r="A42" s="583"/>
      <c r="B42" s="574"/>
      <c r="C42" s="574"/>
      <c r="D42" s="593"/>
      <c r="E42" s="580"/>
      <c r="F42" s="574"/>
      <c r="G42" s="574"/>
      <c r="H42" s="580"/>
      <c r="I42" s="580"/>
      <c r="J42" s="580"/>
      <c r="K42" s="579"/>
      <c r="L42" s="580"/>
      <c r="M42" s="580"/>
      <c r="N42" s="68" t="s">
        <v>8</v>
      </c>
      <c r="O42" s="68">
        <v>200</v>
      </c>
      <c r="P42" s="68">
        <v>0.8</v>
      </c>
      <c r="Q42" s="68">
        <v>1.5</v>
      </c>
      <c r="R42" s="574"/>
      <c r="S42" s="574"/>
      <c r="T42" s="574"/>
      <c r="U42" s="574"/>
      <c r="V42" s="574"/>
      <c r="W42" s="591"/>
    </row>
    <row r="43" spans="1:23" ht="12.75">
      <c r="A43" s="583"/>
      <c r="B43" s="574"/>
      <c r="C43" s="574"/>
      <c r="D43" s="593"/>
      <c r="E43" s="580"/>
      <c r="F43" s="574"/>
      <c r="G43" s="574"/>
      <c r="H43" s="580"/>
      <c r="I43" s="580"/>
      <c r="J43" s="580"/>
      <c r="K43" s="579"/>
      <c r="L43" s="580"/>
      <c r="M43" s="580"/>
      <c r="N43" s="68" t="s">
        <v>394</v>
      </c>
      <c r="O43" s="68"/>
      <c r="P43" s="68"/>
      <c r="Q43" s="68"/>
      <c r="R43" s="574"/>
      <c r="S43" s="574"/>
      <c r="T43" s="574"/>
      <c r="U43" s="574"/>
      <c r="V43" s="574"/>
      <c r="W43" s="591"/>
    </row>
    <row r="44" spans="1:23" ht="12.75">
      <c r="A44" s="583">
        <v>14</v>
      </c>
      <c r="B44" s="491" t="s">
        <v>1461</v>
      </c>
      <c r="C44" s="586" t="s">
        <v>1506</v>
      </c>
      <c r="D44" s="592" t="s">
        <v>1507</v>
      </c>
      <c r="E44" s="580">
        <v>70</v>
      </c>
      <c r="F44" s="491" t="s">
        <v>1508</v>
      </c>
      <c r="G44" s="490" t="s">
        <v>1509</v>
      </c>
      <c r="H44" s="580">
        <v>541</v>
      </c>
      <c r="I44" s="580">
        <v>4</v>
      </c>
      <c r="J44" s="580">
        <v>0.8</v>
      </c>
      <c r="K44" s="584">
        <f>J44*I44*0.6*9.81*1.2</f>
        <v>22.60224</v>
      </c>
      <c r="L44" s="580">
        <v>30</v>
      </c>
      <c r="M44" s="580">
        <f>L44*120</f>
        <v>3600</v>
      </c>
      <c r="N44" s="68" t="s">
        <v>7</v>
      </c>
      <c r="O44" s="68"/>
      <c r="P44" s="68"/>
      <c r="Q44" s="68"/>
      <c r="R44" s="580">
        <f>(O44*P44*Q44*100)+(O46*P46*Q46*80)+(Q45*P45*O45*80*2)+7500</f>
        <v>45900.00000000001</v>
      </c>
      <c r="S44" s="580">
        <f>6000+I44*1.22*100</f>
        <v>6488</v>
      </c>
      <c r="T44" s="580">
        <f>L44*100+M44*0.6</f>
        <v>5160</v>
      </c>
      <c r="U44" s="580">
        <v>1500</v>
      </c>
      <c r="V44" s="580">
        <f>SUM(R44:U44)</f>
        <v>59048.00000000001</v>
      </c>
      <c r="W44" s="582" t="s">
        <v>1754</v>
      </c>
    </row>
    <row r="45" spans="1:23" ht="12.75">
      <c r="A45" s="583"/>
      <c r="B45" s="574"/>
      <c r="C45" s="574"/>
      <c r="D45" s="574"/>
      <c r="E45" s="580"/>
      <c r="F45" s="574"/>
      <c r="G45" s="574"/>
      <c r="H45" s="580"/>
      <c r="I45" s="580"/>
      <c r="J45" s="580"/>
      <c r="K45" s="579"/>
      <c r="L45" s="580"/>
      <c r="M45" s="580"/>
      <c r="N45" s="68" t="s">
        <v>8</v>
      </c>
      <c r="O45" s="68">
        <v>200</v>
      </c>
      <c r="P45" s="68">
        <v>0.8</v>
      </c>
      <c r="Q45" s="68">
        <v>1.5</v>
      </c>
      <c r="R45" s="574"/>
      <c r="S45" s="574"/>
      <c r="T45" s="574"/>
      <c r="U45" s="574"/>
      <c r="V45" s="574"/>
      <c r="W45" s="591"/>
    </row>
    <row r="46" spans="1:23" ht="12.75">
      <c r="A46" s="583"/>
      <c r="B46" s="574"/>
      <c r="C46" s="574"/>
      <c r="D46" s="574"/>
      <c r="E46" s="580"/>
      <c r="F46" s="574"/>
      <c r="G46" s="574"/>
      <c r="H46" s="580"/>
      <c r="I46" s="580"/>
      <c r="J46" s="580"/>
      <c r="K46" s="579"/>
      <c r="L46" s="580"/>
      <c r="M46" s="580"/>
      <c r="N46" s="68" t="s">
        <v>394</v>
      </c>
      <c r="O46" s="68"/>
      <c r="P46" s="68"/>
      <c r="Q46" s="68"/>
      <c r="R46" s="574"/>
      <c r="S46" s="574"/>
      <c r="T46" s="574"/>
      <c r="U46" s="574"/>
      <c r="V46" s="574"/>
      <c r="W46" s="591"/>
    </row>
    <row r="47" spans="1:23" ht="12.75">
      <c r="A47" s="583">
        <v>15</v>
      </c>
      <c r="B47" s="491" t="s">
        <v>1461</v>
      </c>
      <c r="C47" s="586" t="s">
        <v>1506</v>
      </c>
      <c r="D47" s="592" t="s">
        <v>1510</v>
      </c>
      <c r="E47" s="592">
        <v>180</v>
      </c>
      <c r="F47" s="491" t="s">
        <v>1511</v>
      </c>
      <c r="G47" s="490" t="s">
        <v>1512</v>
      </c>
      <c r="H47" s="580">
        <v>543</v>
      </c>
      <c r="I47" s="580">
        <v>4</v>
      </c>
      <c r="J47" s="580">
        <v>0.8</v>
      </c>
      <c r="K47" s="584">
        <f>J47*I47*0.6*9.81*1.2</f>
        <v>22.60224</v>
      </c>
      <c r="L47" s="580">
        <v>40</v>
      </c>
      <c r="M47" s="580">
        <f>L47*120</f>
        <v>4800</v>
      </c>
      <c r="N47" s="68" t="s">
        <v>7</v>
      </c>
      <c r="O47" s="68"/>
      <c r="P47" s="68"/>
      <c r="Q47" s="68"/>
      <c r="R47" s="580"/>
      <c r="S47" s="580"/>
      <c r="T47" s="580">
        <f>L47*100+M47*0.6</f>
        <v>6880</v>
      </c>
      <c r="U47" s="580"/>
      <c r="V47" s="580">
        <f>SUM(R47:U47)</f>
        <v>6880</v>
      </c>
      <c r="W47" s="582" t="s">
        <v>1189</v>
      </c>
    </row>
    <row r="48" spans="1:23" ht="12.75">
      <c r="A48" s="583"/>
      <c r="B48" s="574"/>
      <c r="C48" s="574"/>
      <c r="D48" s="574"/>
      <c r="E48" s="592"/>
      <c r="F48" s="574"/>
      <c r="G48" s="574"/>
      <c r="H48" s="580"/>
      <c r="I48" s="580"/>
      <c r="J48" s="580"/>
      <c r="K48" s="579"/>
      <c r="L48" s="580"/>
      <c r="M48" s="580"/>
      <c r="N48" s="68" t="s">
        <v>8</v>
      </c>
      <c r="O48" s="68"/>
      <c r="P48" s="68"/>
      <c r="Q48" s="68"/>
      <c r="R48" s="574"/>
      <c r="S48" s="574"/>
      <c r="T48" s="574"/>
      <c r="U48" s="574"/>
      <c r="V48" s="574"/>
      <c r="W48" s="591"/>
    </row>
    <row r="49" spans="1:23" ht="12.75">
      <c r="A49" s="583"/>
      <c r="B49" s="574"/>
      <c r="C49" s="574"/>
      <c r="D49" s="574"/>
      <c r="E49" s="592"/>
      <c r="F49" s="574"/>
      <c r="G49" s="574"/>
      <c r="H49" s="580"/>
      <c r="I49" s="580"/>
      <c r="J49" s="580"/>
      <c r="K49" s="579"/>
      <c r="L49" s="580"/>
      <c r="M49" s="580"/>
      <c r="N49" s="68" t="s">
        <v>394</v>
      </c>
      <c r="O49" s="68"/>
      <c r="P49" s="68"/>
      <c r="Q49" s="68"/>
      <c r="R49" s="574"/>
      <c r="S49" s="574"/>
      <c r="T49" s="574"/>
      <c r="U49" s="574"/>
      <c r="V49" s="574"/>
      <c r="W49" s="591"/>
    </row>
    <row r="50" spans="1:23" ht="12.75">
      <c r="A50" s="583">
        <v>16</v>
      </c>
      <c r="B50" s="491" t="s">
        <v>1461</v>
      </c>
      <c r="C50" s="586" t="s">
        <v>1513</v>
      </c>
      <c r="D50" s="580" t="s">
        <v>1514</v>
      </c>
      <c r="E50" s="580">
        <v>223</v>
      </c>
      <c r="F50" s="491" t="s">
        <v>1515</v>
      </c>
      <c r="G50" s="490" t="s">
        <v>1516</v>
      </c>
      <c r="H50" s="580">
        <v>549</v>
      </c>
      <c r="I50" s="580">
        <v>4</v>
      </c>
      <c r="J50" s="580">
        <v>0.8</v>
      </c>
      <c r="K50" s="584">
        <f>J50*I50*0.6*9.81*1.2</f>
        <v>22.60224</v>
      </c>
      <c r="L50" s="580">
        <v>40</v>
      </c>
      <c r="M50" s="580">
        <f>L50*120</f>
        <v>4800</v>
      </c>
      <c r="N50" s="68" t="s">
        <v>7</v>
      </c>
      <c r="O50" s="68"/>
      <c r="P50" s="68"/>
      <c r="Q50" s="68"/>
      <c r="R50" s="580"/>
      <c r="S50" s="580"/>
      <c r="T50" s="580">
        <f>L50*100+M50*0.6</f>
        <v>6880</v>
      </c>
      <c r="U50" s="580"/>
      <c r="V50" s="580">
        <f>SUM(R50:U50)</f>
        <v>6880</v>
      </c>
      <c r="W50" s="582" t="s">
        <v>1189</v>
      </c>
    </row>
    <row r="51" spans="1:23" ht="12.75">
      <c r="A51" s="583"/>
      <c r="B51" s="574"/>
      <c r="C51" s="574"/>
      <c r="D51" s="574"/>
      <c r="E51" s="580"/>
      <c r="F51" s="574"/>
      <c r="G51" s="574"/>
      <c r="H51" s="580"/>
      <c r="I51" s="580"/>
      <c r="J51" s="580"/>
      <c r="K51" s="579"/>
      <c r="L51" s="580"/>
      <c r="M51" s="580"/>
      <c r="N51" s="68" t="s">
        <v>8</v>
      </c>
      <c r="O51" s="68"/>
      <c r="P51" s="68"/>
      <c r="Q51" s="68"/>
      <c r="R51" s="574"/>
      <c r="S51" s="574"/>
      <c r="T51" s="574"/>
      <c r="U51" s="574"/>
      <c r="V51" s="574"/>
      <c r="W51" s="591"/>
    </row>
    <row r="52" spans="1:23" ht="12.75">
      <c r="A52" s="583"/>
      <c r="B52" s="574"/>
      <c r="C52" s="574"/>
      <c r="D52" s="574"/>
      <c r="E52" s="580"/>
      <c r="F52" s="574"/>
      <c r="G52" s="574"/>
      <c r="H52" s="580"/>
      <c r="I52" s="580"/>
      <c r="J52" s="580"/>
      <c r="K52" s="579"/>
      <c r="L52" s="580"/>
      <c r="M52" s="580"/>
      <c r="N52" s="68" t="s">
        <v>394</v>
      </c>
      <c r="O52" s="68"/>
      <c r="P52" s="68"/>
      <c r="Q52" s="68"/>
      <c r="R52" s="574"/>
      <c r="S52" s="574"/>
      <c r="T52" s="574"/>
      <c r="U52" s="574"/>
      <c r="V52" s="574"/>
      <c r="W52" s="591"/>
    </row>
    <row r="53" spans="1:23" ht="12.75">
      <c r="A53" s="583">
        <v>17</v>
      </c>
      <c r="B53" s="491" t="s">
        <v>1461</v>
      </c>
      <c r="C53" s="586" t="s">
        <v>1513</v>
      </c>
      <c r="D53" s="592" t="s">
        <v>1517</v>
      </c>
      <c r="E53" s="580">
        <v>285</v>
      </c>
      <c r="F53" s="491" t="s">
        <v>1518</v>
      </c>
      <c r="G53" s="490" t="s">
        <v>1519</v>
      </c>
      <c r="H53" s="580">
        <v>550</v>
      </c>
      <c r="I53" s="580">
        <v>3</v>
      </c>
      <c r="J53" s="580">
        <v>0.8</v>
      </c>
      <c r="K53" s="584">
        <f>J53*I53*0.6*9.81*1.2</f>
        <v>16.951680000000003</v>
      </c>
      <c r="L53" s="580">
        <v>40</v>
      </c>
      <c r="M53" s="580">
        <f>L53*120</f>
        <v>4800</v>
      </c>
      <c r="N53" s="68" t="s">
        <v>7</v>
      </c>
      <c r="O53" s="68"/>
      <c r="P53" s="68"/>
      <c r="Q53" s="68"/>
      <c r="R53" s="580"/>
      <c r="S53" s="580"/>
      <c r="T53" s="580">
        <f>L53*100+M53*0.6</f>
        <v>6880</v>
      </c>
      <c r="U53" s="580"/>
      <c r="V53" s="580">
        <f>SUM(R53:U53)</f>
        <v>6880</v>
      </c>
      <c r="W53" s="582" t="s">
        <v>1189</v>
      </c>
    </row>
    <row r="54" spans="1:23" ht="12.75">
      <c r="A54" s="583"/>
      <c r="B54" s="574"/>
      <c r="C54" s="574"/>
      <c r="D54" s="574"/>
      <c r="E54" s="580"/>
      <c r="F54" s="574"/>
      <c r="G54" s="574"/>
      <c r="H54" s="580"/>
      <c r="I54" s="580"/>
      <c r="J54" s="580"/>
      <c r="K54" s="579"/>
      <c r="L54" s="580"/>
      <c r="M54" s="580"/>
      <c r="N54" s="68" t="s">
        <v>8</v>
      </c>
      <c r="O54" s="68"/>
      <c r="P54" s="68"/>
      <c r="Q54" s="68"/>
      <c r="R54" s="574"/>
      <c r="S54" s="574"/>
      <c r="T54" s="574"/>
      <c r="U54" s="574"/>
      <c r="V54" s="574"/>
      <c r="W54" s="591"/>
    </row>
    <row r="55" spans="1:23" ht="12.75">
      <c r="A55" s="583"/>
      <c r="B55" s="574"/>
      <c r="C55" s="574"/>
      <c r="D55" s="574"/>
      <c r="E55" s="580"/>
      <c r="F55" s="574"/>
      <c r="G55" s="574"/>
      <c r="H55" s="580"/>
      <c r="I55" s="580"/>
      <c r="J55" s="580"/>
      <c r="K55" s="579"/>
      <c r="L55" s="580"/>
      <c r="M55" s="580"/>
      <c r="N55" s="68" t="s">
        <v>394</v>
      </c>
      <c r="O55" s="68"/>
      <c r="P55" s="68"/>
      <c r="Q55" s="68"/>
      <c r="R55" s="574"/>
      <c r="S55" s="574"/>
      <c r="T55" s="574"/>
      <c r="U55" s="574"/>
      <c r="V55" s="574"/>
      <c r="W55" s="591"/>
    </row>
    <row r="56" spans="1:23" ht="12.75">
      <c r="A56" s="583">
        <v>18</v>
      </c>
      <c r="B56" s="491" t="s">
        <v>1461</v>
      </c>
      <c r="C56" s="586" t="s">
        <v>1513</v>
      </c>
      <c r="D56" s="592" t="s">
        <v>1520</v>
      </c>
      <c r="E56" s="580">
        <v>180</v>
      </c>
      <c r="F56" s="491" t="s">
        <v>1521</v>
      </c>
      <c r="G56" s="490" t="s">
        <v>1522</v>
      </c>
      <c r="H56" s="491">
        <v>560</v>
      </c>
      <c r="I56" s="580">
        <v>3</v>
      </c>
      <c r="J56" s="580">
        <v>0.8</v>
      </c>
      <c r="K56" s="584">
        <f>J56*I56*0.6*9.81*1.2</f>
        <v>16.951680000000003</v>
      </c>
      <c r="L56" s="580">
        <v>40</v>
      </c>
      <c r="M56" s="580">
        <f>L56*120</f>
        <v>4800</v>
      </c>
      <c r="N56" s="68" t="s">
        <v>7</v>
      </c>
      <c r="O56" s="68"/>
      <c r="P56" s="68"/>
      <c r="Q56" s="68"/>
      <c r="R56" s="580"/>
      <c r="S56" s="580"/>
      <c r="T56" s="580">
        <f>L56*100+M56*0.6</f>
        <v>6880</v>
      </c>
      <c r="U56" s="580"/>
      <c r="V56" s="580">
        <f>SUM(R56:U56)</f>
        <v>6880</v>
      </c>
      <c r="W56" s="582" t="s">
        <v>1189</v>
      </c>
    </row>
    <row r="57" spans="1:23" ht="12.75">
      <c r="A57" s="583"/>
      <c r="B57" s="574"/>
      <c r="C57" s="574"/>
      <c r="D57" s="574"/>
      <c r="E57" s="580"/>
      <c r="F57" s="574"/>
      <c r="G57" s="574"/>
      <c r="H57" s="491"/>
      <c r="I57" s="580"/>
      <c r="J57" s="580"/>
      <c r="K57" s="579"/>
      <c r="L57" s="580"/>
      <c r="M57" s="580"/>
      <c r="N57" s="68" t="s">
        <v>8</v>
      </c>
      <c r="O57" s="68"/>
      <c r="P57" s="68"/>
      <c r="Q57" s="68"/>
      <c r="R57" s="574"/>
      <c r="S57" s="574"/>
      <c r="T57" s="574"/>
      <c r="U57" s="574"/>
      <c r="V57" s="574"/>
      <c r="W57" s="591"/>
    </row>
    <row r="58" spans="1:23" ht="12.75">
      <c r="A58" s="583"/>
      <c r="B58" s="574"/>
      <c r="C58" s="574"/>
      <c r="D58" s="574"/>
      <c r="E58" s="580"/>
      <c r="F58" s="574"/>
      <c r="G58" s="574"/>
      <c r="H58" s="491"/>
      <c r="I58" s="580"/>
      <c r="J58" s="580"/>
      <c r="K58" s="579"/>
      <c r="L58" s="580"/>
      <c r="M58" s="580"/>
      <c r="N58" s="68" t="s">
        <v>394</v>
      </c>
      <c r="O58" s="68"/>
      <c r="P58" s="68"/>
      <c r="Q58" s="68"/>
      <c r="R58" s="574"/>
      <c r="S58" s="574"/>
      <c r="T58" s="574"/>
      <c r="U58" s="574"/>
      <c r="V58" s="574"/>
      <c r="W58" s="591"/>
    </row>
    <row r="59" spans="1:23" ht="12.75">
      <c r="A59" s="583">
        <v>19</v>
      </c>
      <c r="B59" s="491" t="s">
        <v>1461</v>
      </c>
      <c r="C59" s="586" t="s">
        <v>1513</v>
      </c>
      <c r="D59" s="592" t="s">
        <v>1523</v>
      </c>
      <c r="E59" s="580">
        <v>280</v>
      </c>
      <c r="F59" s="491" t="s">
        <v>1524</v>
      </c>
      <c r="G59" s="490" t="s">
        <v>1525</v>
      </c>
      <c r="H59" s="491">
        <v>554</v>
      </c>
      <c r="I59" s="580">
        <v>3</v>
      </c>
      <c r="J59" s="580">
        <v>0.8</v>
      </c>
      <c r="K59" s="584">
        <f>J59*I59*0.6*9.81*1.2</f>
        <v>16.951680000000003</v>
      </c>
      <c r="L59" s="580">
        <v>40</v>
      </c>
      <c r="M59" s="580">
        <f>L59*120</f>
        <v>4800</v>
      </c>
      <c r="N59" s="68" t="s">
        <v>7</v>
      </c>
      <c r="O59" s="68"/>
      <c r="P59" s="68"/>
      <c r="Q59" s="68"/>
      <c r="R59" s="580"/>
      <c r="S59" s="580"/>
      <c r="T59" s="580">
        <f>L59*100+M59*0.6</f>
        <v>6880</v>
      </c>
      <c r="U59" s="580"/>
      <c r="V59" s="580">
        <f>SUM(R59:U59)</f>
        <v>6880</v>
      </c>
      <c r="W59" s="582" t="s">
        <v>1189</v>
      </c>
    </row>
    <row r="60" spans="1:23" ht="12.75">
      <c r="A60" s="583"/>
      <c r="B60" s="574"/>
      <c r="C60" s="574"/>
      <c r="D60" s="574"/>
      <c r="E60" s="580"/>
      <c r="F60" s="574"/>
      <c r="G60" s="574"/>
      <c r="H60" s="491"/>
      <c r="I60" s="580"/>
      <c r="J60" s="580"/>
      <c r="K60" s="579"/>
      <c r="L60" s="580"/>
      <c r="M60" s="580"/>
      <c r="N60" s="68" t="s">
        <v>8</v>
      </c>
      <c r="O60" s="68"/>
      <c r="P60" s="68"/>
      <c r="Q60" s="68"/>
      <c r="R60" s="574"/>
      <c r="S60" s="574"/>
      <c r="T60" s="574"/>
      <c r="U60" s="574"/>
      <c r="V60" s="574"/>
      <c r="W60" s="591"/>
    </row>
    <row r="61" spans="1:23" ht="12.75">
      <c r="A61" s="583"/>
      <c r="B61" s="574"/>
      <c r="C61" s="574"/>
      <c r="D61" s="574"/>
      <c r="E61" s="580"/>
      <c r="F61" s="574"/>
      <c r="G61" s="574"/>
      <c r="H61" s="491"/>
      <c r="I61" s="580"/>
      <c r="J61" s="580"/>
      <c r="K61" s="579"/>
      <c r="L61" s="580"/>
      <c r="M61" s="580"/>
      <c r="N61" s="68" t="s">
        <v>394</v>
      </c>
      <c r="O61" s="68"/>
      <c r="P61" s="68"/>
      <c r="Q61" s="68"/>
      <c r="R61" s="574"/>
      <c r="S61" s="574"/>
      <c r="T61" s="574"/>
      <c r="U61" s="574"/>
      <c r="V61" s="574"/>
      <c r="W61" s="591"/>
    </row>
    <row r="62" spans="1:23" ht="12.75">
      <c r="A62" s="583">
        <v>20</v>
      </c>
      <c r="B62" s="491" t="s">
        <v>1461</v>
      </c>
      <c r="C62" s="586" t="s">
        <v>1513</v>
      </c>
      <c r="D62" s="490" t="s">
        <v>1526</v>
      </c>
      <c r="E62" s="491">
        <v>280</v>
      </c>
      <c r="F62" s="491" t="s">
        <v>1527</v>
      </c>
      <c r="G62" s="490" t="s">
        <v>1528</v>
      </c>
      <c r="H62" s="491">
        <v>566</v>
      </c>
      <c r="I62" s="580">
        <v>3</v>
      </c>
      <c r="J62" s="580">
        <v>0.8</v>
      </c>
      <c r="K62" s="584">
        <f>J62*I62*0.6*9.81*1.2</f>
        <v>16.951680000000003</v>
      </c>
      <c r="L62" s="580">
        <v>40</v>
      </c>
      <c r="M62" s="580">
        <f>L62*120</f>
        <v>4800</v>
      </c>
      <c r="N62" s="68" t="s">
        <v>7</v>
      </c>
      <c r="O62" s="68"/>
      <c r="P62" s="68"/>
      <c r="Q62" s="68"/>
      <c r="R62" s="580"/>
      <c r="S62" s="580"/>
      <c r="T62" s="580">
        <f>L62*100+M62*0.6</f>
        <v>6880</v>
      </c>
      <c r="U62" s="580"/>
      <c r="V62" s="580">
        <f>SUM(R62:U62)</f>
        <v>6880</v>
      </c>
      <c r="W62" s="582" t="s">
        <v>1189</v>
      </c>
    </row>
    <row r="63" spans="1:23" ht="12.75">
      <c r="A63" s="583"/>
      <c r="B63" s="574"/>
      <c r="C63" s="574"/>
      <c r="D63" s="574"/>
      <c r="E63" s="491"/>
      <c r="F63" s="574"/>
      <c r="G63" s="574"/>
      <c r="H63" s="491"/>
      <c r="I63" s="580"/>
      <c r="J63" s="580"/>
      <c r="K63" s="579"/>
      <c r="L63" s="580"/>
      <c r="M63" s="580"/>
      <c r="N63" s="68" t="s">
        <v>8</v>
      </c>
      <c r="O63" s="68"/>
      <c r="P63" s="68"/>
      <c r="Q63" s="68"/>
      <c r="R63" s="574"/>
      <c r="S63" s="574"/>
      <c r="T63" s="574"/>
      <c r="U63" s="574"/>
      <c r="V63" s="574"/>
      <c r="W63" s="591"/>
    </row>
    <row r="64" spans="1:23" ht="12.75">
      <c r="A64" s="583"/>
      <c r="B64" s="574"/>
      <c r="C64" s="574"/>
      <c r="D64" s="574"/>
      <c r="E64" s="491"/>
      <c r="F64" s="574"/>
      <c r="G64" s="574"/>
      <c r="H64" s="491"/>
      <c r="I64" s="580"/>
      <c r="J64" s="580"/>
      <c r="K64" s="579"/>
      <c r="L64" s="580"/>
      <c r="M64" s="580"/>
      <c r="N64" s="68" t="s">
        <v>394</v>
      </c>
      <c r="O64" s="68"/>
      <c r="P64" s="68"/>
      <c r="Q64" s="68"/>
      <c r="R64" s="574"/>
      <c r="S64" s="574"/>
      <c r="T64" s="574"/>
      <c r="U64" s="574"/>
      <c r="V64" s="574"/>
      <c r="W64" s="591"/>
    </row>
    <row r="65" spans="1:23" ht="12.75">
      <c r="A65" s="583">
        <v>21</v>
      </c>
      <c r="B65" s="491" t="s">
        <v>1461</v>
      </c>
      <c r="C65" s="586" t="s">
        <v>1513</v>
      </c>
      <c r="D65" s="490" t="s">
        <v>1526</v>
      </c>
      <c r="E65" s="491">
        <v>100</v>
      </c>
      <c r="F65" s="491" t="s">
        <v>1529</v>
      </c>
      <c r="G65" s="490" t="s">
        <v>1530</v>
      </c>
      <c r="H65" s="491">
        <v>562</v>
      </c>
      <c r="I65" s="580">
        <v>4</v>
      </c>
      <c r="J65" s="580">
        <v>0.8</v>
      </c>
      <c r="K65" s="584">
        <f>J65*I65*0.6*9.81*1.2</f>
        <v>22.60224</v>
      </c>
      <c r="L65" s="580">
        <v>30</v>
      </c>
      <c r="M65" s="580">
        <f>L65*120</f>
        <v>3600</v>
      </c>
      <c r="N65" s="68" t="s">
        <v>7</v>
      </c>
      <c r="O65" s="68"/>
      <c r="P65" s="68"/>
      <c r="Q65" s="68"/>
      <c r="R65" s="580">
        <f>(O65*P65*Q65*100)+(O67*P67*Q67*80)+(Q66*P66*O66*80*2)+7500</f>
        <v>36300</v>
      </c>
      <c r="S65" s="580">
        <f>6000+I65*1.22*100</f>
        <v>6488</v>
      </c>
      <c r="T65" s="580">
        <f>L65*100+M65*0.6</f>
        <v>5160</v>
      </c>
      <c r="U65" s="580">
        <v>1500</v>
      </c>
      <c r="V65" s="580">
        <f>SUM(R65:U65)</f>
        <v>49448</v>
      </c>
      <c r="W65" s="582" t="s">
        <v>1754</v>
      </c>
    </row>
    <row r="66" spans="1:23" ht="12.75">
      <c r="A66" s="583"/>
      <c r="B66" s="574"/>
      <c r="C66" s="574"/>
      <c r="D66" s="574"/>
      <c r="E66" s="491"/>
      <c r="F66" s="574"/>
      <c r="G66" s="574"/>
      <c r="H66" s="491"/>
      <c r="I66" s="580"/>
      <c r="J66" s="580"/>
      <c r="K66" s="579"/>
      <c r="L66" s="580"/>
      <c r="M66" s="580"/>
      <c r="N66" s="68" t="s">
        <v>8</v>
      </c>
      <c r="O66" s="68">
        <v>150</v>
      </c>
      <c r="P66" s="68">
        <v>0.8</v>
      </c>
      <c r="Q66" s="68">
        <v>1.5</v>
      </c>
      <c r="R66" s="574"/>
      <c r="S66" s="574"/>
      <c r="T66" s="574"/>
      <c r="U66" s="574"/>
      <c r="V66" s="574"/>
      <c r="W66" s="591"/>
    </row>
    <row r="67" spans="1:23" ht="12.75">
      <c r="A67" s="583"/>
      <c r="B67" s="574"/>
      <c r="C67" s="574"/>
      <c r="D67" s="574"/>
      <c r="E67" s="491"/>
      <c r="F67" s="574"/>
      <c r="G67" s="574"/>
      <c r="H67" s="491"/>
      <c r="I67" s="580"/>
      <c r="J67" s="580"/>
      <c r="K67" s="579"/>
      <c r="L67" s="580"/>
      <c r="M67" s="580"/>
      <c r="N67" s="68" t="s">
        <v>394</v>
      </c>
      <c r="O67" s="68"/>
      <c r="P67" s="68"/>
      <c r="Q67" s="68"/>
      <c r="R67" s="574"/>
      <c r="S67" s="574"/>
      <c r="T67" s="574"/>
      <c r="U67" s="574"/>
      <c r="V67" s="574"/>
      <c r="W67" s="591"/>
    </row>
    <row r="68" spans="1:23" ht="12.75">
      <c r="A68" s="583">
        <v>22</v>
      </c>
      <c r="B68" s="491" t="s">
        <v>1461</v>
      </c>
      <c r="C68" s="586" t="s">
        <v>1513</v>
      </c>
      <c r="D68" s="497" t="s">
        <v>1531</v>
      </c>
      <c r="E68" s="491">
        <v>280</v>
      </c>
      <c r="F68" s="491" t="s">
        <v>1532</v>
      </c>
      <c r="G68" s="490" t="s">
        <v>1533</v>
      </c>
      <c r="H68" s="491">
        <v>564</v>
      </c>
      <c r="I68" s="580">
        <v>3</v>
      </c>
      <c r="J68" s="580">
        <v>0.8</v>
      </c>
      <c r="K68" s="584">
        <f>J68*I68*0.6*9.81*1.2</f>
        <v>16.951680000000003</v>
      </c>
      <c r="L68" s="580">
        <v>0</v>
      </c>
      <c r="M68" s="580">
        <f>L68*120</f>
        <v>0</v>
      </c>
      <c r="N68" s="68" t="s">
        <v>7</v>
      </c>
      <c r="O68" s="68"/>
      <c r="P68" s="68"/>
      <c r="Q68" s="68"/>
      <c r="R68" s="580"/>
      <c r="S68" s="580"/>
      <c r="T68" s="580">
        <f>L68*100+M68*0.6</f>
        <v>0</v>
      </c>
      <c r="U68" s="580">
        <v>1500</v>
      </c>
      <c r="V68" s="580">
        <f>SUM(R68:U68)</f>
        <v>1500</v>
      </c>
      <c r="W68" s="582" t="s">
        <v>177</v>
      </c>
    </row>
    <row r="69" spans="1:23" ht="12.75">
      <c r="A69" s="583"/>
      <c r="B69" s="574"/>
      <c r="C69" s="574"/>
      <c r="D69" s="574"/>
      <c r="E69" s="491"/>
      <c r="F69" s="574"/>
      <c r="G69" s="574"/>
      <c r="H69" s="491"/>
      <c r="I69" s="580"/>
      <c r="J69" s="580"/>
      <c r="K69" s="579"/>
      <c r="L69" s="580"/>
      <c r="M69" s="580"/>
      <c r="N69" s="68" t="s">
        <v>8</v>
      </c>
      <c r="O69" s="68">
        <v>150</v>
      </c>
      <c r="P69" s="68">
        <v>0.8</v>
      </c>
      <c r="Q69" s="68">
        <v>1.5</v>
      </c>
      <c r="R69" s="574"/>
      <c r="S69" s="574"/>
      <c r="T69" s="574"/>
      <c r="U69" s="574"/>
      <c r="V69" s="574"/>
      <c r="W69" s="591"/>
    </row>
    <row r="70" spans="1:23" ht="12.75">
      <c r="A70" s="583"/>
      <c r="B70" s="574"/>
      <c r="C70" s="574"/>
      <c r="D70" s="574"/>
      <c r="E70" s="491"/>
      <c r="F70" s="574"/>
      <c r="G70" s="574"/>
      <c r="H70" s="491"/>
      <c r="I70" s="580"/>
      <c r="J70" s="580"/>
      <c r="K70" s="579"/>
      <c r="L70" s="580"/>
      <c r="M70" s="580"/>
      <c r="N70" s="68" t="s">
        <v>394</v>
      </c>
      <c r="O70" s="68"/>
      <c r="P70" s="68"/>
      <c r="Q70" s="68"/>
      <c r="R70" s="574"/>
      <c r="S70" s="574"/>
      <c r="T70" s="574"/>
      <c r="U70" s="574"/>
      <c r="V70" s="574"/>
      <c r="W70" s="591"/>
    </row>
    <row r="71" spans="1:23" ht="12.75">
      <c r="A71" s="583">
        <v>23</v>
      </c>
      <c r="B71" s="491" t="s">
        <v>1461</v>
      </c>
      <c r="C71" s="586" t="s">
        <v>1513</v>
      </c>
      <c r="D71" s="497" t="s">
        <v>1534</v>
      </c>
      <c r="E71" s="490">
        <v>200</v>
      </c>
      <c r="F71" s="491" t="s">
        <v>1535</v>
      </c>
      <c r="G71" s="490" t="s">
        <v>1536</v>
      </c>
      <c r="H71" s="491">
        <v>568</v>
      </c>
      <c r="I71" s="580">
        <v>4.5</v>
      </c>
      <c r="J71" s="580">
        <v>0.4</v>
      </c>
      <c r="K71" s="584">
        <f>J71*I71*0.6*9.81*1.2</f>
        <v>12.71376</v>
      </c>
      <c r="L71" s="580">
        <v>30</v>
      </c>
      <c r="M71" s="580">
        <f>L71*120</f>
        <v>3600</v>
      </c>
      <c r="N71" s="68" t="s">
        <v>7</v>
      </c>
      <c r="O71" s="68"/>
      <c r="P71" s="68"/>
      <c r="Q71" s="68"/>
      <c r="R71" s="580"/>
      <c r="S71" s="580"/>
      <c r="T71" s="580">
        <f>L71*100+M71*0.6</f>
        <v>5160</v>
      </c>
      <c r="U71" s="580"/>
      <c r="V71" s="580">
        <f>SUM(R71:U71)</f>
        <v>5160</v>
      </c>
      <c r="W71" s="582" t="s">
        <v>1537</v>
      </c>
    </row>
    <row r="72" spans="1:23" ht="12.75">
      <c r="A72" s="583"/>
      <c r="B72" s="574"/>
      <c r="C72" s="574"/>
      <c r="D72" s="574"/>
      <c r="E72" s="490"/>
      <c r="F72" s="574"/>
      <c r="G72" s="574"/>
      <c r="H72" s="491"/>
      <c r="I72" s="580"/>
      <c r="J72" s="580"/>
      <c r="K72" s="579"/>
      <c r="L72" s="580"/>
      <c r="M72" s="580"/>
      <c r="N72" s="68" t="s">
        <v>8</v>
      </c>
      <c r="O72" s="68"/>
      <c r="P72" s="68"/>
      <c r="Q72" s="68"/>
      <c r="R72" s="574"/>
      <c r="S72" s="574"/>
      <c r="T72" s="574"/>
      <c r="U72" s="574"/>
      <c r="V72" s="574"/>
      <c r="W72" s="591"/>
    </row>
    <row r="73" spans="1:23" ht="12.75">
      <c r="A73" s="583"/>
      <c r="B73" s="574"/>
      <c r="C73" s="574"/>
      <c r="D73" s="574"/>
      <c r="E73" s="490"/>
      <c r="F73" s="574"/>
      <c r="G73" s="574"/>
      <c r="H73" s="491"/>
      <c r="I73" s="580"/>
      <c r="J73" s="580"/>
      <c r="K73" s="579"/>
      <c r="L73" s="580"/>
      <c r="M73" s="580"/>
      <c r="N73" s="68" t="s">
        <v>394</v>
      </c>
      <c r="O73" s="68"/>
      <c r="P73" s="68"/>
      <c r="Q73" s="68"/>
      <c r="R73" s="574"/>
      <c r="S73" s="574"/>
      <c r="T73" s="574"/>
      <c r="U73" s="574"/>
      <c r="V73" s="574"/>
      <c r="W73" s="591"/>
    </row>
    <row r="74" spans="1:23" ht="12.75">
      <c r="A74" s="583">
        <v>24</v>
      </c>
      <c r="B74" s="491" t="s">
        <v>1461</v>
      </c>
      <c r="C74" s="491" t="s">
        <v>1477</v>
      </c>
      <c r="D74" s="497" t="s">
        <v>1538</v>
      </c>
      <c r="E74" s="580">
        <v>477</v>
      </c>
      <c r="F74" s="491" t="s">
        <v>1539</v>
      </c>
      <c r="G74" s="490" t="s">
        <v>1540</v>
      </c>
      <c r="H74" s="580">
        <v>537</v>
      </c>
      <c r="I74" s="580">
        <v>4</v>
      </c>
      <c r="J74" s="580">
        <v>0.8</v>
      </c>
      <c r="K74" s="584">
        <f>J74*I74*0.6*9.81*1.2</f>
        <v>22.60224</v>
      </c>
      <c r="L74" s="580">
        <v>15</v>
      </c>
      <c r="M74" s="580">
        <f>L74*120</f>
        <v>1800</v>
      </c>
      <c r="N74" s="68" t="s">
        <v>7</v>
      </c>
      <c r="O74" s="68"/>
      <c r="P74" s="68"/>
      <c r="Q74" s="68"/>
      <c r="R74" s="580">
        <f>(O74*P74*Q74*100)+(O76*P76*Q76*80)+(Q75*P75*O75*80*2)+7500</f>
        <v>36300</v>
      </c>
      <c r="S74" s="580">
        <f>6000+I74*1.22*100</f>
        <v>6488</v>
      </c>
      <c r="T74" s="580">
        <f>L74*100+M74*0.6</f>
        <v>2580</v>
      </c>
      <c r="U74" s="580">
        <v>1500</v>
      </c>
      <c r="V74" s="580">
        <f>SUM(R74:U74)</f>
        <v>46868</v>
      </c>
      <c r="W74" s="582" t="s">
        <v>177</v>
      </c>
    </row>
    <row r="75" spans="1:23" ht="12.75">
      <c r="A75" s="583"/>
      <c r="B75" s="574"/>
      <c r="C75" s="574"/>
      <c r="D75" s="574"/>
      <c r="E75" s="580"/>
      <c r="F75" s="574"/>
      <c r="G75" s="574"/>
      <c r="H75" s="580"/>
      <c r="I75" s="580"/>
      <c r="J75" s="580"/>
      <c r="K75" s="579"/>
      <c r="L75" s="580"/>
      <c r="M75" s="580"/>
      <c r="N75" s="68" t="s">
        <v>8</v>
      </c>
      <c r="O75" s="68">
        <v>150</v>
      </c>
      <c r="P75" s="68">
        <v>0.8</v>
      </c>
      <c r="Q75" s="68">
        <v>1.5</v>
      </c>
      <c r="R75" s="574"/>
      <c r="S75" s="574"/>
      <c r="T75" s="574"/>
      <c r="U75" s="574"/>
      <c r="V75" s="574"/>
      <c r="W75" s="591"/>
    </row>
    <row r="76" spans="1:23" ht="12.75">
      <c r="A76" s="583"/>
      <c r="B76" s="574"/>
      <c r="C76" s="574"/>
      <c r="D76" s="574"/>
      <c r="E76" s="580"/>
      <c r="F76" s="574"/>
      <c r="G76" s="574"/>
      <c r="H76" s="580"/>
      <c r="I76" s="580"/>
      <c r="J76" s="580"/>
      <c r="K76" s="579"/>
      <c r="L76" s="580"/>
      <c r="M76" s="580"/>
      <c r="N76" s="68" t="s">
        <v>394</v>
      </c>
      <c r="O76" s="68"/>
      <c r="P76" s="68"/>
      <c r="Q76" s="68"/>
      <c r="R76" s="574"/>
      <c r="S76" s="574"/>
      <c r="T76" s="574"/>
      <c r="U76" s="574"/>
      <c r="V76" s="574"/>
      <c r="W76" s="591"/>
    </row>
    <row r="77" spans="1:23" ht="12.75">
      <c r="A77" s="583">
        <v>25</v>
      </c>
      <c r="B77" s="491" t="s">
        <v>1461</v>
      </c>
      <c r="C77" s="491" t="s">
        <v>1477</v>
      </c>
      <c r="D77" s="592" t="s">
        <v>1541</v>
      </c>
      <c r="E77" s="580">
        <v>60</v>
      </c>
      <c r="F77" s="491" t="s">
        <v>1542</v>
      </c>
      <c r="G77" s="490" t="s">
        <v>1543</v>
      </c>
      <c r="H77" s="580">
        <v>587</v>
      </c>
      <c r="I77" s="580">
        <v>5</v>
      </c>
      <c r="J77" s="580">
        <v>0.2</v>
      </c>
      <c r="K77" s="584">
        <f>J77*I77*0.6*9.81*1.2</f>
        <v>7.0632</v>
      </c>
      <c r="L77" s="580">
        <v>30</v>
      </c>
      <c r="M77" s="580">
        <f>L77*120</f>
        <v>3600</v>
      </c>
      <c r="N77" s="68" t="s">
        <v>7</v>
      </c>
      <c r="O77" s="68"/>
      <c r="P77" s="68"/>
      <c r="Q77" s="68"/>
      <c r="R77" s="580">
        <f>(O77*P77*Q77*100)+(O79*P79*Q79*80)+(Q78*P78*O78*80*2)+7500</f>
        <v>45900.00000000001</v>
      </c>
      <c r="S77" s="580">
        <f>6000+I77*1.22*100</f>
        <v>6610</v>
      </c>
      <c r="T77" s="580">
        <f>L77*100+M77*0.6</f>
        <v>5160</v>
      </c>
      <c r="U77" s="580">
        <v>1500</v>
      </c>
      <c r="V77" s="580">
        <f>SUM(R77:U77)</f>
        <v>59170.00000000001</v>
      </c>
      <c r="W77" s="582" t="s">
        <v>177</v>
      </c>
    </row>
    <row r="78" spans="1:23" ht="12.75">
      <c r="A78" s="583"/>
      <c r="B78" s="574"/>
      <c r="C78" s="574"/>
      <c r="D78" s="574"/>
      <c r="E78" s="580"/>
      <c r="F78" s="574"/>
      <c r="G78" s="574"/>
      <c r="H78" s="580"/>
      <c r="I78" s="580"/>
      <c r="J78" s="580"/>
      <c r="K78" s="579"/>
      <c r="L78" s="580"/>
      <c r="M78" s="580"/>
      <c r="N78" s="68" t="s">
        <v>8</v>
      </c>
      <c r="O78" s="68">
        <v>200</v>
      </c>
      <c r="P78" s="68">
        <v>0.8</v>
      </c>
      <c r="Q78" s="68">
        <v>1.5</v>
      </c>
      <c r="R78" s="574"/>
      <c r="S78" s="574"/>
      <c r="T78" s="574"/>
      <c r="U78" s="574"/>
      <c r="V78" s="574"/>
      <c r="W78" s="591"/>
    </row>
    <row r="79" spans="1:23" ht="12.75">
      <c r="A79" s="583"/>
      <c r="B79" s="574"/>
      <c r="C79" s="574"/>
      <c r="D79" s="574"/>
      <c r="E79" s="580"/>
      <c r="F79" s="574"/>
      <c r="G79" s="574"/>
      <c r="H79" s="580"/>
      <c r="I79" s="580"/>
      <c r="J79" s="580"/>
      <c r="K79" s="579"/>
      <c r="L79" s="580"/>
      <c r="M79" s="580"/>
      <c r="N79" s="68" t="s">
        <v>394</v>
      </c>
      <c r="O79" s="68"/>
      <c r="P79" s="68"/>
      <c r="Q79" s="68"/>
      <c r="R79" s="574"/>
      <c r="S79" s="574"/>
      <c r="T79" s="574"/>
      <c r="U79" s="574"/>
      <c r="V79" s="574"/>
      <c r="W79" s="591"/>
    </row>
    <row r="80" spans="1:23" ht="12.75">
      <c r="A80" s="583">
        <v>26</v>
      </c>
      <c r="B80" s="491" t="s">
        <v>1461</v>
      </c>
      <c r="C80" s="491" t="s">
        <v>1477</v>
      </c>
      <c r="D80" s="592" t="s">
        <v>1544</v>
      </c>
      <c r="E80" s="580">
        <v>150</v>
      </c>
      <c r="F80" s="491" t="s">
        <v>1545</v>
      </c>
      <c r="G80" s="490" t="s">
        <v>1546</v>
      </c>
      <c r="H80" s="580">
        <v>566</v>
      </c>
      <c r="I80" s="580">
        <v>5</v>
      </c>
      <c r="J80" s="580">
        <v>0.4</v>
      </c>
      <c r="K80" s="584">
        <f>J80*I80*0.6*9.81*1.2</f>
        <v>14.1264</v>
      </c>
      <c r="L80" s="580">
        <v>40</v>
      </c>
      <c r="M80" s="580">
        <f>L80*120</f>
        <v>4800</v>
      </c>
      <c r="N80" s="68" t="s">
        <v>7</v>
      </c>
      <c r="O80" s="68"/>
      <c r="P80" s="68"/>
      <c r="Q80" s="68"/>
      <c r="R80" s="580">
        <f>(O80*P80*Q80*100)+(O82*P82*Q82*80)+(Q81*P81*O81*80*2)+7500</f>
        <v>26700.000000000004</v>
      </c>
      <c r="S80" s="580">
        <f>6000+I80*1.22*100</f>
        <v>6610</v>
      </c>
      <c r="T80" s="580">
        <f>L80*100+M80*0.6</f>
        <v>6880</v>
      </c>
      <c r="U80" s="580">
        <v>1500</v>
      </c>
      <c r="V80" s="580">
        <f>SUM(R80:U80)</f>
        <v>41690</v>
      </c>
      <c r="W80" s="582" t="s">
        <v>1754</v>
      </c>
    </row>
    <row r="81" spans="1:23" ht="12.75">
      <c r="A81" s="583"/>
      <c r="B81" s="574"/>
      <c r="C81" s="574"/>
      <c r="D81" s="574"/>
      <c r="E81" s="580"/>
      <c r="F81" s="574"/>
      <c r="G81" s="574"/>
      <c r="H81" s="580"/>
      <c r="I81" s="580"/>
      <c r="J81" s="580"/>
      <c r="K81" s="579"/>
      <c r="L81" s="580"/>
      <c r="M81" s="580"/>
      <c r="N81" s="68" t="s">
        <v>8</v>
      </c>
      <c r="O81" s="68">
        <v>100</v>
      </c>
      <c r="P81" s="68">
        <v>0.8</v>
      </c>
      <c r="Q81" s="68">
        <v>1.5</v>
      </c>
      <c r="R81" s="574"/>
      <c r="S81" s="574"/>
      <c r="T81" s="574"/>
      <c r="U81" s="574"/>
      <c r="V81" s="574"/>
      <c r="W81" s="591"/>
    </row>
    <row r="82" spans="1:23" ht="12.75">
      <c r="A82" s="583"/>
      <c r="B82" s="574"/>
      <c r="C82" s="574"/>
      <c r="D82" s="574"/>
      <c r="E82" s="580"/>
      <c r="F82" s="574"/>
      <c r="G82" s="574"/>
      <c r="H82" s="580"/>
      <c r="I82" s="580"/>
      <c r="J82" s="580"/>
      <c r="K82" s="579"/>
      <c r="L82" s="580"/>
      <c r="M82" s="580"/>
      <c r="N82" s="68" t="s">
        <v>394</v>
      </c>
      <c r="O82" s="68"/>
      <c r="P82" s="68"/>
      <c r="Q82" s="68"/>
      <c r="R82" s="574"/>
      <c r="S82" s="574"/>
      <c r="T82" s="574"/>
      <c r="U82" s="574"/>
      <c r="V82" s="574"/>
      <c r="W82" s="591"/>
    </row>
    <row r="83" spans="1:23" ht="12.75">
      <c r="A83" s="583">
        <v>27</v>
      </c>
      <c r="B83" s="491" t="s">
        <v>1461</v>
      </c>
      <c r="C83" s="491" t="s">
        <v>1477</v>
      </c>
      <c r="D83" s="587" t="s">
        <v>1547</v>
      </c>
      <c r="E83" s="580">
        <v>70</v>
      </c>
      <c r="F83" s="491" t="s">
        <v>1548</v>
      </c>
      <c r="G83" s="490" t="s">
        <v>1549</v>
      </c>
      <c r="H83" s="580">
        <v>560</v>
      </c>
      <c r="I83" s="580">
        <v>3</v>
      </c>
      <c r="J83" s="580">
        <v>0.3</v>
      </c>
      <c r="K83" s="584">
        <f>J83*I83*0.6*9.81*1.2</f>
        <v>6.356879999999999</v>
      </c>
      <c r="L83" s="580">
        <v>30</v>
      </c>
      <c r="M83" s="580">
        <f>L83*120</f>
        <v>3600</v>
      </c>
      <c r="N83" s="68" t="s">
        <v>7</v>
      </c>
      <c r="O83" s="68"/>
      <c r="P83" s="68"/>
      <c r="Q83" s="68"/>
      <c r="R83" s="580">
        <f>(O83*P83*Q83*100)+(O85*P85*Q85*80)+(Q84*P84*O84*80*2)+7500</f>
        <v>26700.000000000004</v>
      </c>
      <c r="S83" s="580">
        <f>6000+I83*1.22*100</f>
        <v>6366</v>
      </c>
      <c r="T83" s="580">
        <f>L83*100+M83*0.6</f>
        <v>5160</v>
      </c>
      <c r="U83" s="580">
        <v>1500</v>
      </c>
      <c r="V83" s="580">
        <f>SUM(R83:U83)</f>
        <v>39726</v>
      </c>
      <c r="W83" s="582" t="s">
        <v>1754</v>
      </c>
    </row>
    <row r="84" spans="1:23" ht="12.75">
      <c r="A84" s="583"/>
      <c r="B84" s="574"/>
      <c r="C84" s="574"/>
      <c r="D84" s="574"/>
      <c r="E84" s="580"/>
      <c r="F84" s="574"/>
      <c r="G84" s="574"/>
      <c r="H84" s="580"/>
      <c r="I84" s="580"/>
      <c r="J84" s="580"/>
      <c r="K84" s="579"/>
      <c r="L84" s="580"/>
      <c r="M84" s="580"/>
      <c r="N84" s="68" t="s">
        <v>8</v>
      </c>
      <c r="O84" s="68">
        <v>100</v>
      </c>
      <c r="P84" s="68">
        <v>0.8</v>
      </c>
      <c r="Q84" s="68">
        <v>1.5</v>
      </c>
      <c r="R84" s="574"/>
      <c r="S84" s="574"/>
      <c r="T84" s="574"/>
      <c r="U84" s="574"/>
      <c r="V84" s="574"/>
      <c r="W84" s="591"/>
    </row>
    <row r="85" spans="1:23" ht="12.75">
      <c r="A85" s="583"/>
      <c r="B85" s="574"/>
      <c r="C85" s="574"/>
      <c r="D85" s="574"/>
      <c r="E85" s="580"/>
      <c r="F85" s="574"/>
      <c r="G85" s="574"/>
      <c r="H85" s="580"/>
      <c r="I85" s="580"/>
      <c r="J85" s="580"/>
      <c r="K85" s="579"/>
      <c r="L85" s="580"/>
      <c r="M85" s="580"/>
      <c r="N85" s="68" t="s">
        <v>394</v>
      </c>
      <c r="O85" s="68"/>
      <c r="P85" s="68"/>
      <c r="Q85" s="68"/>
      <c r="R85" s="574"/>
      <c r="S85" s="574"/>
      <c r="T85" s="574"/>
      <c r="U85" s="574"/>
      <c r="V85" s="574"/>
      <c r="W85" s="591"/>
    </row>
    <row r="86" spans="1:23" ht="12.75">
      <c r="A86" s="583">
        <v>28</v>
      </c>
      <c r="B86" s="491" t="s">
        <v>1461</v>
      </c>
      <c r="C86" s="491" t="s">
        <v>1477</v>
      </c>
      <c r="D86" s="587" t="s">
        <v>1550</v>
      </c>
      <c r="E86" s="580">
        <v>100</v>
      </c>
      <c r="F86" s="491" t="s">
        <v>1551</v>
      </c>
      <c r="G86" s="490" t="s">
        <v>1552</v>
      </c>
      <c r="H86" s="580">
        <v>546</v>
      </c>
      <c r="I86" s="580">
        <v>4</v>
      </c>
      <c r="J86" s="580">
        <v>0.3</v>
      </c>
      <c r="K86" s="584">
        <f>J86*I86*0.6*9.81*1.2</f>
        <v>8.47584</v>
      </c>
      <c r="L86" s="580">
        <v>20</v>
      </c>
      <c r="M86" s="580">
        <f>L86*120</f>
        <v>2400</v>
      </c>
      <c r="N86" s="68" t="s">
        <v>7</v>
      </c>
      <c r="O86" s="68"/>
      <c r="P86" s="68"/>
      <c r="Q86" s="68"/>
      <c r="R86" s="580">
        <f>(O86*P86*Q86*100)+(O88*P88*Q88*80)+(Q87*P87*O87*80*2)+7500</f>
        <v>36300</v>
      </c>
      <c r="S86" s="580">
        <f>6000+I86*1.22*100</f>
        <v>6488</v>
      </c>
      <c r="T86" s="580">
        <f>L86*100+M86*0.6</f>
        <v>3440</v>
      </c>
      <c r="U86" s="580">
        <v>1500</v>
      </c>
      <c r="V86" s="580">
        <f>SUM(R86:U86)</f>
        <v>47728</v>
      </c>
      <c r="W86" s="582" t="s">
        <v>1754</v>
      </c>
    </row>
    <row r="87" spans="1:23" ht="12.75">
      <c r="A87" s="583"/>
      <c r="B87" s="574"/>
      <c r="C87" s="574"/>
      <c r="D87" s="574"/>
      <c r="E87" s="580"/>
      <c r="F87" s="574"/>
      <c r="G87" s="574"/>
      <c r="H87" s="580"/>
      <c r="I87" s="580"/>
      <c r="J87" s="580"/>
      <c r="K87" s="579"/>
      <c r="L87" s="580"/>
      <c r="M87" s="580"/>
      <c r="N87" s="68" t="s">
        <v>8</v>
      </c>
      <c r="O87" s="68">
        <v>150</v>
      </c>
      <c r="P87" s="68">
        <v>0.8</v>
      </c>
      <c r="Q87" s="68">
        <v>1.5</v>
      </c>
      <c r="R87" s="574"/>
      <c r="S87" s="574"/>
      <c r="T87" s="574"/>
      <c r="U87" s="574"/>
      <c r="V87" s="574"/>
      <c r="W87" s="591"/>
    </row>
    <row r="88" spans="1:23" ht="12.75">
      <c r="A88" s="583"/>
      <c r="B88" s="574"/>
      <c r="C88" s="574"/>
      <c r="D88" s="574"/>
      <c r="E88" s="580"/>
      <c r="F88" s="574"/>
      <c r="G88" s="574"/>
      <c r="H88" s="580"/>
      <c r="I88" s="580"/>
      <c r="J88" s="580"/>
      <c r="K88" s="579"/>
      <c r="L88" s="580"/>
      <c r="M88" s="580"/>
      <c r="N88" s="68" t="s">
        <v>394</v>
      </c>
      <c r="O88" s="68"/>
      <c r="P88" s="68"/>
      <c r="Q88" s="68"/>
      <c r="R88" s="574"/>
      <c r="S88" s="574"/>
      <c r="T88" s="574"/>
      <c r="U88" s="574"/>
      <c r="V88" s="574"/>
      <c r="W88" s="591"/>
    </row>
    <row r="89" spans="1:23" ht="12.75">
      <c r="A89" s="583">
        <v>29</v>
      </c>
      <c r="B89" s="491" t="s">
        <v>1461</v>
      </c>
      <c r="C89" s="491" t="s">
        <v>1477</v>
      </c>
      <c r="D89" s="587" t="s">
        <v>1553</v>
      </c>
      <c r="E89" s="580">
        <v>70</v>
      </c>
      <c r="F89" s="491" t="s">
        <v>1554</v>
      </c>
      <c r="G89" s="490" t="s">
        <v>1555</v>
      </c>
      <c r="H89" s="580">
        <v>536</v>
      </c>
      <c r="I89" s="580">
        <v>3</v>
      </c>
      <c r="J89" s="580">
        <v>0.2</v>
      </c>
      <c r="K89" s="584">
        <f>J89*I89*0.6*9.81*1.2</f>
        <v>4.237920000000001</v>
      </c>
      <c r="L89" s="580">
        <v>20</v>
      </c>
      <c r="M89" s="580">
        <f>L89*120</f>
        <v>2400</v>
      </c>
      <c r="N89" s="68" t="s">
        <v>7</v>
      </c>
      <c r="O89" s="68"/>
      <c r="P89" s="68"/>
      <c r="Q89" s="68"/>
      <c r="R89" s="580">
        <f>(O89*P89*Q89*100)+(O91*P91*Q91*80)+(Q90*P90*O90*80*2)+7500</f>
        <v>26700.000000000004</v>
      </c>
      <c r="S89" s="580">
        <f>6000+I89*1.22*100</f>
        <v>6366</v>
      </c>
      <c r="T89" s="580">
        <f>L89*100+M89*0.6</f>
        <v>3440</v>
      </c>
      <c r="U89" s="580">
        <v>1500</v>
      </c>
      <c r="V89" s="580">
        <f>SUM(R89:U89)</f>
        <v>38006</v>
      </c>
      <c r="W89" s="582" t="s">
        <v>1754</v>
      </c>
    </row>
    <row r="90" spans="1:23" ht="12.75">
      <c r="A90" s="583"/>
      <c r="B90" s="574"/>
      <c r="C90" s="574"/>
      <c r="D90" s="574"/>
      <c r="E90" s="580"/>
      <c r="F90" s="574"/>
      <c r="G90" s="574"/>
      <c r="H90" s="580"/>
      <c r="I90" s="580"/>
      <c r="J90" s="580"/>
      <c r="K90" s="579"/>
      <c r="L90" s="580"/>
      <c r="M90" s="580"/>
      <c r="N90" s="68" t="s">
        <v>8</v>
      </c>
      <c r="O90" s="68">
        <v>100</v>
      </c>
      <c r="P90" s="68">
        <v>0.8</v>
      </c>
      <c r="Q90" s="68">
        <v>1.5</v>
      </c>
      <c r="R90" s="574"/>
      <c r="S90" s="574"/>
      <c r="T90" s="574"/>
      <c r="U90" s="574"/>
      <c r="V90" s="574"/>
      <c r="W90" s="591"/>
    </row>
    <row r="91" spans="1:23" ht="12.75">
      <c r="A91" s="583"/>
      <c r="B91" s="574"/>
      <c r="C91" s="574"/>
      <c r="D91" s="574"/>
      <c r="E91" s="580"/>
      <c r="F91" s="574"/>
      <c r="G91" s="574"/>
      <c r="H91" s="580"/>
      <c r="I91" s="580"/>
      <c r="J91" s="580"/>
      <c r="K91" s="579"/>
      <c r="L91" s="580"/>
      <c r="M91" s="580"/>
      <c r="N91" s="68" t="s">
        <v>394</v>
      </c>
      <c r="O91" s="68"/>
      <c r="P91" s="68"/>
      <c r="Q91" s="68"/>
      <c r="R91" s="574"/>
      <c r="S91" s="574"/>
      <c r="T91" s="574"/>
      <c r="U91" s="574"/>
      <c r="V91" s="574"/>
      <c r="W91" s="591"/>
    </row>
    <row r="92" spans="1:23" ht="12.75">
      <c r="A92" s="583">
        <v>30</v>
      </c>
      <c r="B92" s="491" t="s">
        <v>1461</v>
      </c>
      <c r="C92" s="491" t="s">
        <v>1556</v>
      </c>
      <c r="D92" s="586" t="s">
        <v>1557</v>
      </c>
      <c r="E92" s="580">
        <v>300</v>
      </c>
      <c r="F92" s="491" t="s">
        <v>1558</v>
      </c>
      <c r="G92" s="490" t="s">
        <v>1559</v>
      </c>
      <c r="H92" s="580">
        <v>570</v>
      </c>
      <c r="I92" s="580">
        <v>6</v>
      </c>
      <c r="J92" s="580">
        <v>0.5</v>
      </c>
      <c r="K92" s="584">
        <f>J92*I92*0.6*9.81*1.2</f>
        <v>21.189599999999995</v>
      </c>
      <c r="L92" s="580">
        <v>60</v>
      </c>
      <c r="M92" s="580">
        <f>L92*120</f>
        <v>7200</v>
      </c>
      <c r="N92" s="68" t="s">
        <v>7</v>
      </c>
      <c r="O92" s="68"/>
      <c r="P92" s="68"/>
      <c r="Q92" s="68"/>
      <c r="R92" s="580">
        <f>(O92*P92*Q92*100)+(O94*P94*Q94*80)+(Q93*P93*O93*80*2)+7500</f>
        <v>36300</v>
      </c>
      <c r="S92" s="580">
        <f>6000+I92*1.22*100</f>
        <v>6732</v>
      </c>
      <c r="T92" s="580">
        <f>L92*100+M92*0.6</f>
        <v>10320</v>
      </c>
      <c r="U92" s="580">
        <v>1500</v>
      </c>
      <c r="V92" s="580">
        <f>SUM(R92:U92)</f>
        <v>54852</v>
      </c>
      <c r="W92" s="582" t="s">
        <v>177</v>
      </c>
    </row>
    <row r="93" spans="1:23" ht="12.75">
      <c r="A93" s="583"/>
      <c r="B93" s="574"/>
      <c r="C93" s="574"/>
      <c r="D93" s="574"/>
      <c r="E93" s="580"/>
      <c r="F93" s="574"/>
      <c r="G93" s="574"/>
      <c r="H93" s="580"/>
      <c r="I93" s="580"/>
      <c r="J93" s="580"/>
      <c r="K93" s="579"/>
      <c r="L93" s="580"/>
      <c r="M93" s="580"/>
      <c r="N93" s="68" t="s">
        <v>8</v>
      </c>
      <c r="O93" s="68">
        <v>150</v>
      </c>
      <c r="P93" s="68">
        <v>0.8</v>
      </c>
      <c r="Q93" s="68">
        <v>1.5</v>
      </c>
      <c r="R93" s="574"/>
      <c r="S93" s="574"/>
      <c r="T93" s="574"/>
      <c r="U93" s="574"/>
      <c r="V93" s="574"/>
      <c r="W93" s="591"/>
    </row>
    <row r="94" spans="1:23" ht="12.75">
      <c r="A94" s="583"/>
      <c r="B94" s="574"/>
      <c r="C94" s="574"/>
      <c r="D94" s="574"/>
      <c r="E94" s="580"/>
      <c r="F94" s="574"/>
      <c r="G94" s="574"/>
      <c r="H94" s="580"/>
      <c r="I94" s="580"/>
      <c r="J94" s="580"/>
      <c r="K94" s="579"/>
      <c r="L94" s="580"/>
      <c r="M94" s="580"/>
      <c r="N94" s="68" t="s">
        <v>394</v>
      </c>
      <c r="O94" s="68"/>
      <c r="P94" s="68"/>
      <c r="Q94" s="68"/>
      <c r="R94" s="574"/>
      <c r="S94" s="574"/>
      <c r="T94" s="574"/>
      <c r="U94" s="574"/>
      <c r="V94" s="574"/>
      <c r="W94" s="591"/>
    </row>
    <row r="95" spans="1:23" ht="12.75">
      <c r="A95" s="583">
        <v>31</v>
      </c>
      <c r="B95" s="491" t="s">
        <v>1461</v>
      </c>
      <c r="C95" s="491" t="s">
        <v>1556</v>
      </c>
      <c r="D95" s="497" t="s">
        <v>1560</v>
      </c>
      <c r="E95" s="580">
        <v>100</v>
      </c>
      <c r="F95" s="491" t="s">
        <v>1561</v>
      </c>
      <c r="G95" s="490" t="s">
        <v>1562</v>
      </c>
      <c r="H95" s="580">
        <v>557</v>
      </c>
      <c r="I95" s="580">
        <v>4</v>
      </c>
      <c r="J95" s="580">
        <v>0.5</v>
      </c>
      <c r="K95" s="584">
        <f>J95*I95*0.6*9.81*1.2</f>
        <v>14.1264</v>
      </c>
      <c r="L95" s="580">
        <v>40</v>
      </c>
      <c r="M95" s="580">
        <f>L95*120</f>
        <v>4800</v>
      </c>
      <c r="N95" s="68" t="s">
        <v>7</v>
      </c>
      <c r="O95" s="68"/>
      <c r="P95" s="68"/>
      <c r="Q95" s="68"/>
      <c r="R95" s="580">
        <f>(O95*P95*Q95*100)+(O97*P97*Q97*80)+(Q96*P96*O96*80*2)+7500</f>
        <v>26700.000000000004</v>
      </c>
      <c r="S95" s="580">
        <f>6000+I95*1.22*100</f>
        <v>6488</v>
      </c>
      <c r="T95" s="580">
        <f>L95*100+M95*0.6</f>
        <v>6880</v>
      </c>
      <c r="U95" s="580">
        <v>1500</v>
      </c>
      <c r="V95" s="580">
        <f>SUM(R95:U95)</f>
        <v>41568</v>
      </c>
      <c r="W95" s="582" t="s">
        <v>1754</v>
      </c>
    </row>
    <row r="96" spans="1:23" ht="12.75">
      <c r="A96" s="583"/>
      <c r="B96" s="574"/>
      <c r="C96" s="574"/>
      <c r="D96" s="574"/>
      <c r="E96" s="580"/>
      <c r="F96" s="574"/>
      <c r="G96" s="574"/>
      <c r="H96" s="580"/>
      <c r="I96" s="580"/>
      <c r="J96" s="580"/>
      <c r="K96" s="579"/>
      <c r="L96" s="580"/>
      <c r="M96" s="580"/>
      <c r="N96" s="68" t="s">
        <v>8</v>
      </c>
      <c r="O96" s="68">
        <v>100</v>
      </c>
      <c r="P96" s="68">
        <v>0.8</v>
      </c>
      <c r="Q96" s="68">
        <v>1.5</v>
      </c>
      <c r="R96" s="574"/>
      <c r="S96" s="574"/>
      <c r="T96" s="574"/>
      <c r="U96" s="574"/>
      <c r="V96" s="574"/>
      <c r="W96" s="591"/>
    </row>
    <row r="97" spans="1:23" ht="12.75">
      <c r="A97" s="583"/>
      <c r="B97" s="574"/>
      <c r="C97" s="574"/>
      <c r="D97" s="574"/>
      <c r="E97" s="580"/>
      <c r="F97" s="574"/>
      <c r="G97" s="574"/>
      <c r="H97" s="580"/>
      <c r="I97" s="580"/>
      <c r="J97" s="580"/>
      <c r="K97" s="579"/>
      <c r="L97" s="580"/>
      <c r="M97" s="580"/>
      <c r="N97" s="68" t="s">
        <v>394</v>
      </c>
      <c r="O97" s="68"/>
      <c r="P97" s="68"/>
      <c r="Q97" s="68"/>
      <c r="R97" s="574"/>
      <c r="S97" s="574"/>
      <c r="T97" s="574"/>
      <c r="U97" s="574"/>
      <c r="V97" s="574"/>
      <c r="W97" s="591"/>
    </row>
    <row r="98" spans="1:23" ht="12.75">
      <c r="A98" s="583">
        <v>32</v>
      </c>
      <c r="B98" s="491" t="s">
        <v>1461</v>
      </c>
      <c r="C98" s="491" t="s">
        <v>1556</v>
      </c>
      <c r="D98" s="592" t="s">
        <v>1563</v>
      </c>
      <c r="E98" s="580">
        <v>50</v>
      </c>
      <c r="F98" s="491" t="s">
        <v>1564</v>
      </c>
      <c r="G98" s="490" t="s">
        <v>1565</v>
      </c>
      <c r="H98" s="580">
        <v>559</v>
      </c>
      <c r="I98" s="580">
        <v>3</v>
      </c>
      <c r="J98" s="580">
        <v>0.2</v>
      </c>
      <c r="K98" s="584">
        <f>J98*I98*0.6*9.81*1.2</f>
        <v>4.237920000000001</v>
      </c>
      <c r="L98" s="580">
        <v>30</v>
      </c>
      <c r="M98" s="580">
        <f>L98*120</f>
        <v>3600</v>
      </c>
      <c r="N98" s="68" t="s">
        <v>7</v>
      </c>
      <c r="O98" s="68"/>
      <c r="P98" s="68"/>
      <c r="Q98" s="68"/>
      <c r="R98" s="580">
        <f>(O98*P98*Q98*100)+(O100*P100*Q100*80)+(Q99*P99*O99*80*2)+7500</f>
        <v>26700.000000000004</v>
      </c>
      <c r="S98" s="580">
        <f>6000+I98*1.22*100</f>
        <v>6366</v>
      </c>
      <c r="T98" s="580">
        <f>L98*100+M98*0.6</f>
        <v>5160</v>
      </c>
      <c r="U98" s="580">
        <v>1500</v>
      </c>
      <c r="V98" s="580">
        <f>SUM(R98:U98)</f>
        <v>39726</v>
      </c>
      <c r="W98" s="582" t="s">
        <v>1754</v>
      </c>
    </row>
    <row r="99" spans="1:23" ht="12.75">
      <c r="A99" s="583"/>
      <c r="B99" s="574"/>
      <c r="C99" s="574"/>
      <c r="D99" s="574"/>
      <c r="E99" s="580"/>
      <c r="F99" s="574"/>
      <c r="G99" s="574"/>
      <c r="H99" s="580"/>
      <c r="I99" s="580"/>
      <c r="J99" s="580"/>
      <c r="K99" s="579"/>
      <c r="L99" s="580"/>
      <c r="M99" s="580"/>
      <c r="N99" s="68" t="s">
        <v>8</v>
      </c>
      <c r="O99" s="68">
        <v>100</v>
      </c>
      <c r="P99" s="68">
        <v>0.8</v>
      </c>
      <c r="Q99" s="68">
        <v>1.5</v>
      </c>
      <c r="R99" s="574"/>
      <c r="S99" s="574"/>
      <c r="T99" s="574"/>
      <c r="U99" s="574"/>
      <c r="V99" s="574"/>
      <c r="W99" s="591"/>
    </row>
    <row r="100" spans="1:23" ht="12.75">
      <c r="A100" s="583"/>
      <c r="B100" s="574"/>
      <c r="C100" s="574"/>
      <c r="D100" s="574"/>
      <c r="E100" s="580"/>
      <c r="F100" s="574"/>
      <c r="G100" s="574"/>
      <c r="H100" s="580"/>
      <c r="I100" s="580"/>
      <c r="J100" s="580"/>
      <c r="K100" s="579"/>
      <c r="L100" s="580"/>
      <c r="M100" s="580"/>
      <c r="N100" s="68" t="s">
        <v>394</v>
      </c>
      <c r="O100" s="68"/>
      <c r="P100" s="68"/>
      <c r="Q100" s="68"/>
      <c r="R100" s="574"/>
      <c r="S100" s="574"/>
      <c r="T100" s="574"/>
      <c r="U100" s="574"/>
      <c r="V100" s="574"/>
      <c r="W100" s="591"/>
    </row>
    <row r="101" spans="1:23" ht="12.75">
      <c r="A101" s="583">
        <v>33</v>
      </c>
      <c r="B101" s="491" t="s">
        <v>1461</v>
      </c>
      <c r="C101" s="491" t="s">
        <v>1566</v>
      </c>
      <c r="D101" s="497" t="s">
        <v>1567</v>
      </c>
      <c r="E101" s="580">
        <v>200</v>
      </c>
      <c r="F101" s="491" t="s">
        <v>1568</v>
      </c>
      <c r="G101" s="490" t="s">
        <v>1569</v>
      </c>
      <c r="H101" s="580">
        <v>490</v>
      </c>
      <c r="I101" s="580">
        <v>4</v>
      </c>
      <c r="J101" s="580">
        <v>0.5</v>
      </c>
      <c r="K101" s="584">
        <f>J101*I101*0.6*9.81*1.2</f>
        <v>14.1264</v>
      </c>
      <c r="L101" s="580">
        <v>45</v>
      </c>
      <c r="M101" s="580">
        <f>L101*120</f>
        <v>5400</v>
      </c>
      <c r="N101" s="68" t="s">
        <v>7</v>
      </c>
      <c r="O101" s="68"/>
      <c r="P101" s="68"/>
      <c r="Q101" s="68"/>
      <c r="R101" s="580">
        <f>(O101*P101*Q101*100)+(O103*P103*Q103*80)+(Q102*P102*O102*80*2)+7500</f>
        <v>36300</v>
      </c>
      <c r="S101" s="580">
        <f>6000+I101*1.22*100</f>
        <v>6488</v>
      </c>
      <c r="T101" s="580">
        <f>L101*100+M101*0.6</f>
        <v>7740</v>
      </c>
      <c r="U101" s="580">
        <v>1500</v>
      </c>
      <c r="V101" s="580">
        <f>SUM(R101:U101)</f>
        <v>52028</v>
      </c>
      <c r="W101" s="582" t="s">
        <v>177</v>
      </c>
    </row>
    <row r="102" spans="1:23" ht="12.75">
      <c r="A102" s="583"/>
      <c r="B102" s="574"/>
      <c r="C102" s="574"/>
      <c r="D102" s="574"/>
      <c r="E102" s="580"/>
      <c r="F102" s="574"/>
      <c r="G102" s="574"/>
      <c r="H102" s="580"/>
      <c r="I102" s="580"/>
      <c r="J102" s="580"/>
      <c r="K102" s="579"/>
      <c r="L102" s="580"/>
      <c r="M102" s="580"/>
      <c r="N102" s="68" t="s">
        <v>8</v>
      </c>
      <c r="O102" s="68">
        <v>150</v>
      </c>
      <c r="P102" s="68">
        <v>0.8</v>
      </c>
      <c r="Q102" s="68">
        <v>1.5</v>
      </c>
      <c r="R102" s="574"/>
      <c r="S102" s="574"/>
      <c r="T102" s="574"/>
      <c r="U102" s="574"/>
      <c r="V102" s="574"/>
      <c r="W102" s="591"/>
    </row>
    <row r="103" spans="1:23" ht="12.75">
      <c r="A103" s="583"/>
      <c r="B103" s="574"/>
      <c r="C103" s="574"/>
      <c r="D103" s="574"/>
      <c r="E103" s="580"/>
      <c r="F103" s="574"/>
      <c r="G103" s="574"/>
      <c r="H103" s="580"/>
      <c r="I103" s="580"/>
      <c r="J103" s="580"/>
      <c r="K103" s="579"/>
      <c r="L103" s="580"/>
      <c r="M103" s="580"/>
      <c r="N103" s="68" t="s">
        <v>394</v>
      </c>
      <c r="O103" s="68"/>
      <c r="P103" s="68"/>
      <c r="Q103" s="68"/>
      <c r="R103" s="574"/>
      <c r="S103" s="574"/>
      <c r="T103" s="574"/>
      <c r="U103" s="574"/>
      <c r="V103" s="574"/>
      <c r="W103" s="591"/>
    </row>
    <row r="104" spans="1:23" ht="12.75">
      <c r="A104" s="583">
        <v>34</v>
      </c>
      <c r="B104" s="491" t="s">
        <v>1461</v>
      </c>
      <c r="C104" s="491" t="s">
        <v>1570</v>
      </c>
      <c r="D104" s="592" t="s">
        <v>1571</v>
      </c>
      <c r="E104" s="580">
        <v>180</v>
      </c>
      <c r="F104" s="491" t="s">
        <v>1572</v>
      </c>
      <c r="G104" s="490" t="s">
        <v>1573</v>
      </c>
      <c r="H104" s="580">
        <v>499</v>
      </c>
      <c r="I104" s="580">
        <v>3</v>
      </c>
      <c r="J104" s="580">
        <v>0.3</v>
      </c>
      <c r="K104" s="584">
        <f>J104*I104*0.6*9.81*1.2</f>
        <v>6.356879999999999</v>
      </c>
      <c r="L104" s="580">
        <v>30</v>
      </c>
      <c r="M104" s="580">
        <f>L104*120</f>
        <v>3600</v>
      </c>
      <c r="N104" s="68" t="s">
        <v>7</v>
      </c>
      <c r="O104" s="68"/>
      <c r="P104" s="68"/>
      <c r="Q104" s="68"/>
      <c r="R104" s="580">
        <f>(O104*P104*Q104*100)+(O106*P106*Q106*80)+(Q105*P105*O105*80*2)+7500</f>
        <v>36300</v>
      </c>
      <c r="S104" s="580">
        <f>6000+I104*1.22*100</f>
        <v>6366</v>
      </c>
      <c r="T104" s="580">
        <f>L104*100+M104*0.6</f>
        <v>5160</v>
      </c>
      <c r="U104" s="580">
        <v>1500</v>
      </c>
      <c r="V104" s="580">
        <f>SUM(R104:U104)</f>
        <v>49326</v>
      </c>
      <c r="W104" s="582" t="s">
        <v>177</v>
      </c>
    </row>
    <row r="105" spans="1:23" ht="12.75">
      <c r="A105" s="583"/>
      <c r="B105" s="574"/>
      <c r="C105" s="574"/>
      <c r="D105" s="574"/>
      <c r="E105" s="580"/>
      <c r="F105" s="574"/>
      <c r="G105" s="574"/>
      <c r="H105" s="580"/>
      <c r="I105" s="580"/>
      <c r="J105" s="580"/>
      <c r="K105" s="579"/>
      <c r="L105" s="580"/>
      <c r="M105" s="580"/>
      <c r="N105" s="68" t="s">
        <v>8</v>
      </c>
      <c r="O105" s="68">
        <v>150</v>
      </c>
      <c r="P105" s="68">
        <v>0.8</v>
      </c>
      <c r="Q105" s="68">
        <v>1.5</v>
      </c>
      <c r="R105" s="574"/>
      <c r="S105" s="574"/>
      <c r="T105" s="574"/>
      <c r="U105" s="574"/>
      <c r="V105" s="574"/>
      <c r="W105" s="591"/>
    </row>
    <row r="106" spans="1:23" ht="12.75">
      <c r="A106" s="583"/>
      <c r="B106" s="574"/>
      <c r="C106" s="574"/>
      <c r="D106" s="574"/>
      <c r="E106" s="580"/>
      <c r="F106" s="574"/>
      <c r="G106" s="574"/>
      <c r="H106" s="580"/>
      <c r="I106" s="580"/>
      <c r="J106" s="580"/>
      <c r="K106" s="579"/>
      <c r="L106" s="580"/>
      <c r="M106" s="580"/>
      <c r="N106" s="68" t="s">
        <v>394</v>
      </c>
      <c r="O106" s="68"/>
      <c r="P106" s="68"/>
      <c r="Q106" s="68"/>
      <c r="R106" s="574"/>
      <c r="S106" s="574"/>
      <c r="T106" s="574"/>
      <c r="U106" s="574"/>
      <c r="V106" s="574"/>
      <c r="W106" s="591"/>
    </row>
    <row r="107" spans="1:23" ht="12.75">
      <c r="A107" s="583">
        <v>35</v>
      </c>
      <c r="B107" s="491" t="s">
        <v>1461</v>
      </c>
      <c r="C107" s="491" t="s">
        <v>1570</v>
      </c>
      <c r="D107" s="587" t="s">
        <v>1574</v>
      </c>
      <c r="E107" s="580">
        <v>250</v>
      </c>
      <c r="F107" s="491" t="s">
        <v>1575</v>
      </c>
      <c r="G107" s="490" t="s">
        <v>1576</v>
      </c>
      <c r="H107" s="580">
        <v>498</v>
      </c>
      <c r="I107" s="580">
        <v>4</v>
      </c>
      <c r="J107" s="580">
        <v>0.4</v>
      </c>
      <c r="K107" s="584">
        <f>J107*I107*0.6*9.81*1.2</f>
        <v>11.30112</v>
      </c>
      <c r="L107" s="580">
        <v>50</v>
      </c>
      <c r="M107" s="580">
        <f>L107*120</f>
        <v>6000</v>
      </c>
      <c r="N107" s="68" t="s">
        <v>7</v>
      </c>
      <c r="O107" s="68"/>
      <c r="P107" s="68"/>
      <c r="Q107" s="68"/>
      <c r="R107" s="580">
        <f>(O107*P107*Q107*100)+(O109*P109*Q109*80)+(Q108*P108*O108*80*2)+7500</f>
        <v>36300</v>
      </c>
      <c r="S107" s="580">
        <f>6000+I107*1.22*100</f>
        <v>6488</v>
      </c>
      <c r="T107" s="580">
        <f>L107*100+M107*0.6</f>
        <v>8600</v>
      </c>
      <c r="U107" s="580">
        <v>1500</v>
      </c>
      <c r="V107" s="580">
        <f>SUM(R107:U107)</f>
        <v>52888</v>
      </c>
      <c r="W107" s="589" t="s">
        <v>177</v>
      </c>
    </row>
    <row r="108" spans="1:23" ht="12.75">
      <c r="A108" s="583"/>
      <c r="B108" s="574"/>
      <c r="C108" s="574"/>
      <c r="D108" s="574"/>
      <c r="E108" s="580"/>
      <c r="F108" s="574"/>
      <c r="G108" s="574"/>
      <c r="H108" s="580"/>
      <c r="I108" s="580"/>
      <c r="J108" s="580"/>
      <c r="K108" s="579"/>
      <c r="L108" s="580"/>
      <c r="M108" s="580"/>
      <c r="N108" s="68" t="s">
        <v>8</v>
      </c>
      <c r="O108" s="68">
        <v>150</v>
      </c>
      <c r="P108" s="68">
        <v>0.8</v>
      </c>
      <c r="Q108" s="68">
        <v>1.5</v>
      </c>
      <c r="R108" s="574"/>
      <c r="S108" s="574"/>
      <c r="T108" s="574"/>
      <c r="U108" s="574"/>
      <c r="V108" s="574"/>
      <c r="W108" s="589"/>
    </row>
    <row r="109" spans="1:23" ht="12.75">
      <c r="A109" s="583"/>
      <c r="B109" s="574"/>
      <c r="C109" s="574"/>
      <c r="D109" s="574"/>
      <c r="E109" s="580"/>
      <c r="F109" s="574"/>
      <c r="G109" s="574"/>
      <c r="H109" s="580"/>
      <c r="I109" s="580"/>
      <c r="J109" s="580"/>
      <c r="K109" s="579"/>
      <c r="L109" s="580"/>
      <c r="M109" s="580"/>
      <c r="N109" s="68" t="s">
        <v>394</v>
      </c>
      <c r="O109" s="68"/>
      <c r="P109" s="68"/>
      <c r="Q109" s="68"/>
      <c r="R109" s="574"/>
      <c r="S109" s="574"/>
      <c r="T109" s="574"/>
      <c r="U109" s="574"/>
      <c r="V109" s="574"/>
      <c r="W109" s="589"/>
    </row>
    <row r="110" spans="1:23" ht="12.75">
      <c r="A110" s="583">
        <v>36</v>
      </c>
      <c r="B110" s="491" t="s">
        <v>1461</v>
      </c>
      <c r="C110" s="491" t="s">
        <v>1570</v>
      </c>
      <c r="D110" s="586" t="s">
        <v>1577</v>
      </c>
      <c r="E110" s="580">
        <v>280</v>
      </c>
      <c r="F110" s="491" t="s">
        <v>1578</v>
      </c>
      <c r="G110" s="490" t="s">
        <v>1579</v>
      </c>
      <c r="H110" s="580">
        <v>490</v>
      </c>
      <c r="I110" s="580">
        <v>4</v>
      </c>
      <c r="J110" s="580">
        <v>0.4</v>
      </c>
      <c r="K110" s="584">
        <f>J110*I110*0.6*9.81*1.2</f>
        <v>11.30112</v>
      </c>
      <c r="L110" s="580">
        <v>40</v>
      </c>
      <c r="M110" s="580">
        <f>L110*120</f>
        <v>4800</v>
      </c>
      <c r="N110" s="68" t="s">
        <v>7</v>
      </c>
      <c r="O110" s="68"/>
      <c r="P110" s="68"/>
      <c r="Q110" s="68"/>
      <c r="R110" s="580">
        <f>(O110*P110*Q110*100)+(O112*P112*Q112*80)+(Q111*P111*O111*80*2)+7500</f>
        <v>26700.000000000004</v>
      </c>
      <c r="S110" s="580">
        <f>6000+I110*1.22*100</f>
        <v>6488</v>
      </c>
      <c r="T110" s="580">
        <f>L110*100+M110*0.6</f>
        <v>6880</v>
      </c>
      <c r="U110" s="580">
        <v>1500</v>
      </c>
      <c r="V110" s="580">
        <f>SUM(R110:U110)</f>
        <v>41568</v>
      </c>
      <c r="W110" s="582" t="s">
        <v>177</v>
      </c>
    </row>
    <row r="111" spans="1:23" ht="12.75">
      <c r="A111" s="583"/>
      <c r="B111" s="574"/>
      <c r="C111" s="574"/>
      <c r="D111" s="574"/>
      <c r="E111" s="580"/>
      <c r="F111" s="574"/>
      <c r="G111" s="574"/>
      <c r="H111" s="580"/>
      <c r="I111" s="580"/>
      <c r="J111" s="580"/>
      <c r="K111" s="579"/>
      <c r="L111" s="580"/>
      <c r="M111" s="580"/>
      <c r="N111" s="68" t="s">
        <v>8</v>
      </c>
      <c r="O111" s="68">
        <v>100</v>
      </c>
      <c r="P111" s="68">
        <v>0.8</v>
      </c>
      <c r="Q111" s="68">
        <v>1.5</v>
      </c>
      <c r="R111" s="574"/>
      <c r="S111" s="574"/>
      <c r="T111" s="574"/>
      <c r="U111" s="574"/>
      <c r="V111" s="574"/>
      <c r="W111" s="591"/>
    </row>
    <row r="112" spans="1:23" ht="12.75">
      <c r="A112" s="583"/>
      <c r="B112" s="574"/>
      <c r="C112" s="574"/>
      <c r="D112" s="574"/>
      <c r="E112" s="580"/>
      <c r="F112" s="574"/>
      <c r="G112" s="574"/>
      <c r="H112" s="580"/>
      <c r="I112" s="580"/>
      <c r="J112" s="580"/>
      <c r="K112" s="579"/>
      <c r="L112" s="580"/>
      <c r="M112" s="580"/>
      <c r="N112" s="68" t="s">
        <v>394</v>
      </c>
      <c r="O112" s="68"/>
      <c r="P112" s="68"/>
      <c r="Q112" s="68"/>
      <c r="R112" s="574"/>
      <c r="S112" s="574"/>
      <c r="T112" s="574"/>
      <c r="U112" s="574"/>
      <c r="V112" s="574"/>
      <c r="W112" s="591"/>
    </row>
    <row r="113" spans="1:23" ht="12.75">
      <c r="A113" s="583">
        <v>37</v>
      </c>
      <c r="B113" s="491" t="s">
        <v>1461</v>
      </c>
      <c r="C113" s="491" t="s">
        <v>1580</v>
      </c>
      <c r="D113" s="592" t="s">
        <v>1581</v>
      </c>
      <c r="E113" s="580">
        <v>312</v>
      </c>
      <c r="F113" s="491" t="s">
        <v>1582</v>
      </c>
      <c r="G113" s="490" t="s">
        <v>1583</v>
      </c>
      <c r="H113" s="580">
        <v>483</v>
      </c>
      <c r="I113" s="580">
        <v>5</v>
      </c>
      <c r="J113" s="580">
        <v>0.3</v>
      </c>
      <c r="K113" s="584">
        <f>J113*I113*0.6*9.81*1.2</f>
        <v>10.594799999999998</v>
      </c>
      <c r="L113" s="580">
        <v>35</v>
      </c>
      <c r="M113" s="580">
        <f>L113*120</f>
        <v>4200</v>
      </c>
      <c r="N113" s="68" t="s">
        <v>7</v>
      </c>
      <c r="O113" s="68"/>
      <c r="P113" s="68"/>
      <c r="Q113" s="68"/>
      <c r="R113" s="580">
        <f>(O113*P113*Q113*100)+(O115*P115*Q115*80)+(Q114*P114*O114*80*2)+7500</f>
        <v>36300</v>
      </c>
      <c r="S113" s="580">
        <f>6000+I113*1.22*100</f>
        <v>6610</v>
      </c>
      <c r="T113" s="580">
        <f>L113*100+M113*0.6</f>
        <v>6020</v>
      </c>
      <c r="U113" s="580">
        <v>1500</v>
      </c>
      <c r="V113" s="580">
        <f>SUM(R113:U113)</f>
        <v>50430</v>
      </c>
      <c r="W113" s="582" t="s">
        <v>177</v>
      </c>
    </row>
    <row r="114" spans="1:23" ht="12.75">
      <c r="A114" s="583"/>
      <c r="B114" s="574"/>
      <c r="C114" s="574"/>
      <c r="D114" s="574"/>
      <c r="E114" s="580"/>
      <c r="F114" s="574"/>
      <c r="G114" s="574"/>
      <c r="H114" s="580"/>
      <c r="I114" s="580"/>
      <c r="J114" s="580"/>
      <c r="K114" s="579"/>
      <c r="L114" s="580"/>
      <c r="M114" s="580"/>
      <c r="N114" s="68" t="s">
        <v>8</v>
      </c>
      <c r="O114" s="68">
        <v>150</v>
      </c>
      <c r="P114" s="68">
        <v>0.8</v>
      </c>
      <c r="Q114" s="68">
        <v>1.5</v>
      </c>
      <c r="R114" s="574"/>
      <c r="S114" s="574"/>
      <c r="T114" s="574"/>
      <c r="U114" s="574"/>
      <c r="V114" s="574"/>
      <c r="W114" s="591"/>
    </row>
    <row r="115" spans="1:23" ht="12.75">
      <c r="A115" s="583"/>
      <c r="B115" s="574"/>
      <c r="C115" s="574"/>
      <c r="D115" s="574"/>
      <c r="E115" s="580"/>
      <c r="F115" s="574"/>
      <c r="G115" s="574"/>
      <c r="H115" s="580"/>
      <c r="I115" s="580"/>
      <c r="J115" s="580"/>
      <c r="K115" s="579"/>
      <c r="L115" s="580"/>
      <c r="M115" s="580"/>
      <c r="N115" s="68" t="s">
        <v>394</v>
      </c>
      <c r="O115" s="68"/>
      <c r="P115" s="68"/>
      <c r="Q115" s="68"/>
      <c r="R115" s="574"/>
      <c r="S115" s="574"/>
      <c r="T115" s="574"/>
      <c r="U115" s="574"/>
      <c r="V115" s="574"/>
      <c r="W115" s="591"/>
    </row>
    <row r="116" spans="1:23" ht="12.75">
      <c r="A116" s="583">
        <v>38</v>
      </c>
      <c r="B116" s="491" t="s">
        <v>1461</v>
      </c>
      <c r="C116" s="491" t="s">
        <v>1580</v>
      </c>
      <c r="D116" s="592" t="s">
        <v>1581</v>
      </c>
      <c r="E116" s="580"/>
      <c r="F116" s="491" t="s">
        <v>1584</v>
      </c>
      <c r="G116" s="490" t="s">
        <v>1585</v>
      </c>
      <c r="H116" s="580">
        <v>469</v>
      </c>
      <c r="I116" s="580">
        <v>6</v>
      </c>
      <c r="J116" s="580">
        <v>0.3</v>
      </c>
      <c r="K116" s="584">
        <f>J116*I116*0.6*9.81*1.2</f>
        <v>12.713759999999999</v>
      </c>
      <c r="L116" s="580">
        <v>35</v>
      </c>
      <c r="M116" s="580">
        <f>L116*120</f>
        <v>4200</v>
      </c>
      <c r="N116" s="68" t="s">
        <v>7</v>
      </c>
      <c r="O116" s="68"/>
      <c r="P116" s="68"/>
      <c r="Q116" s="68"/>
      <c r="R116" s="580">
        <f>(O116*P116*Q116*100)+(O118*P118*Q118*80)+(Q117*P117*O117*80*2)+7500</f>
        <v>36300</v>
      </c>
      <c r="S116" s="580">
        <f>6000+I116*1.22*100</f>
        <v>6732</v>
      </c>
      <c r="T116" s="580">
        <f>L116*100+M116*0.6</f>
        <v>6020</v>
      </c>
      <c r="U116" s="580">
        <v>1500</v>
      </c>
      <c r="V116" s="580">
        <f>SUM(R116:U116)</f>
        <v>50552</v>
      </c>
      <c r="W116" s="589" t="s">
        <v>177</v>
      </c>
    </row>
    <row r="117" spans="1:23" ht="12.75">
      <c r="A117" s="583"/>
      <c r="B117" s="574"/>
      <c r="C117" s="574"/>
      <c r="D117" s="574"/>
      <c r="E117" s="580"/>
      <c r="F117" s="574"/>
      <c r="G117" s="574"/>
      <c r="H117" s="580"/>
      <c r="I117" s="580"/>
      <c r="J117" s="580"/>
      <c r="K117" s="579"/>
      <c r="L117" s="580"/>
      <c r="M117" s="580"/>
      <c r="N117" s="68" t="s">
        <v>8</v>
      </c>
      <c r="O117" s="68">
        <v>150</v>
      </c>
      <c r="P117" s="68">
        <v>0.8</v>
      </c>
      <c r="Q117" s="68">
        <v>1.5</v>
      </c>
      <c r="R117" s="574"/>
      <c r="S117" s="574"/>
      <c r="T117" s="574"/>
      <c r="U117" s="574"/>
      <c r="V117" s="574"/>
      <c r="W117" s="589"/>
    </row>
    <row r="118" spans="1:23" ht="12.75">
      <c r="A118" s="583"/>
      <c r="B118" s="574"/>
      <c r="C118" s="574"/>
      <c r="D118" s="574"/>
      <c r="E118" s="580"/>
      <c r="F118" s="574"/>
      <c r="G118" s="574"/>
      <c r="H118" s="580"/>
      <c r="I118" s="580"/>
      <c r="J118" s="580"/>
      <c r="K118" s="579"/>
      <c r="L118" s="580"/>
      <c r="M118" s="580"/>
      <c r="N118" s="68" t="s">
        <v>394</v>
      </c>
      <c r="O118" s="68"/>
      <c r="P118" s="68"/>
      <c r="Q118" s="68"/>
      <c r="R118" s="574"/>
      <c r="S118" s="574"/>
      <c r="T118" s="574"/>
      <c r="U118" s="574"/>
      <c r="V118" s="574"/>
      <c r="W118" s="589"/>
    </row>
    <row r="119" spans="1:23" ht="12.75">
      <c r="A119" s="583">
        <v>39</v>
      </c>
      <c r="B119" s="491" t="s">
        <v>1461</v>
      </c>
      <c r="C119" s="491" t="s">
        <v>1580</v>
      </c>
      <c r="D119" s="586" t="s">
        <v>1586</v>
      </c>
      <c r="E119" s="580">
        <v>250</v>
      </c>
      <c r="F119" s="491" t="s">
        <v>1587</v>
      </c>
      <c r="G119" s="490" t="s">
        <v>1588</v>
      </c>
      <c r="H119" s="580">
        <v>468</v>
      </c>
      <c r="I119" s="580">
        <v>4</v>
      </c>
      <c r="J119" s="580">
        <v>0.5</v>
      </c>
      <c r="K119" s="584">
        <f>J119*I119*0.6*9.81*1.2</f>
        <v>14.1264</v>
      </c>
      <c r="L119" s="580">
        <v>45</v>
      </c>
      <c r="M119" s="580">
        <f>L119*120</f>
        <v>5400</v>
      </c>
      <c r="N119" s="68" t="s">
        <v>7</v>
      </c>
      <c r="O119" s="68"/>
      <c r="P119" s="68"/>
      <c r="Q119" s="68"/>
      <c r="R119" s="580">
        <f>(O119*P119*Q119*100)+(O121*P121*Q121*80)+(Q120*P120*O120*80*2)+7500</f>
        <v>84300</v>
      </c>
      <c r="S119" s="580">
        <f>6000+I119*1.22*100</f>
        <v>6488</v>
      </c>
      <c r="T119" s="580">
        <f>L119*100+M119*0.6</f>
        <v>7740</v>
      </c>
      <c r="U119" s="580">
        <v>1500</v>
      </c>
      <c r="V119" s="580">
        <f>SUM(R119:U119)</f>
        <v>100028</v>
      </c>
      <c r="W119" s="582" t="s">
        <v>177</v>
      </c>
    </row>
    <row r="120" spans="1:23" ht="12.75">
      <c r="A120" s="583"/>
      <c r="B120" s="574"/>
      <c r="C120" s="574"/>
      <c r="D120" s="574"/>
      <c r="E120" s="580"/>
      <c r="F120" s="574"/>
      <c r="G120" s="574"/>
      <c r="H120" s="580"/>
      <c r="I120" s="580"/>
      <c r="J120" s="580"/>
      <c r="K120" s="579"/>
      <c r="L120" s="580"/>
      <c r="M120" s="580"/>
      <c r="N120" s="68" t="s">
        <v>8</v>
      </c>
      <c r="O120" s="68">
        <v>300</v>
      </c>
      <c r="P120" s="68">
        <v>0.8</v>
      </c>
      <c r="Q120" s="68">
        <v>2</v>
      </c>
      <c r="R120" s="574"/>
      <c r="S120" s="574"/>
      <c r="T120" s="574"/>
      <c r="U120" s="574"/>
      <c r="V120" s="574"/>
      <c r="W120" s="591"/>
    </row>
    <row r="121" spans="1:23" ht="12.75">
      <c r="A121" s="583"/>
      <c r="B121" s="574"/>
      <c r="C121" s="574"/>
      <c r="D121" s="574"/>
      <c r="E121" s="580"/>
      <c r="F121" s="574"/>
      <c r="G121" s="574"/>
      <c r="H121" s="580"/>
      <c r="I121" s="580"/>
      <c r="J121" s="580"/>
      <c r="K121" s="579"/>
      <c r="L121" s="580"/>
      <c r="M121" s="580"/>
      <c r="N121" s="68" t="s">
        <v>394</v>
      </c>
      <c r="O121" s="68"/>
      <c r="P121" s="68"/>
      <c r="Q121" s="68"/>
      <c r="R121" s="574"/>
      <c r="S121" s="574"/>
      <c r="T121" s="574"/>
      <c r="U121" s="574"/>
      <c r="V121" s="574"/>
      <c r="W121" s="591"/>
    </row>
    <row r="122" spans="1:23" ht="12.75">
      <c r="A122" s="583">
        <v>40</v>
      </c>
      <c r="B122" s="491" t="s">
        <v>1461</v>
      </c>
      <c r="C122" s="491" t="s">
        <v>1580</v>
      </c>
      <c r="D122" s="497" t="s">
        <v>1589</v>
      </c>
      <c r="E122" s="580">
        <v>250</v>
      </c>
      <c r="F122" s="491" t="s">
        <v>1590</v>
      </c>
      <c r="G122" s="490" t="s">
        <v>1591</v>
      </c>
      <c r="H122" s="580">
        <v>472</v>
      </c>
      <c r="I122" s="580">
        <v>4</v>
      </c>
      <c r="J122" s="580">
        <v>0.3</v>
      </c>
      <c r="K122" s="584">
        <f>J122*I122*0.6*9.81*1.2</f>
        <v>8.47584</v>
      </c>
      <c r="L122" s="580">
        <v>40</v>
      </c>
      <c r="M122" s="580">
        <f>L122*120</f>
        <v>4800</v>
      </c>
      <c r="N122" s="68" t="s">
        <v>7</v>
      </c>
      <c r="O122" s="68"/>
      <c r="P122" s="68"/>
      <c r="Q122" s="68"/>
      <c r="R122" s="580">
        <f>(O122*P122*Q122*100)+(O124*P124*Q124*80)+(Q123*P123*O123*80*2)+7500</f>
        <v>36300</v>
      </c>
      <c r="S122" s="580">
        <f>6000+I122*1.22*100</f>
        <v>6488</v>
      </c>
      <c r="T122" s="580">
        <f>L122*100+M122*0.6</f>
        <v>6880</v>
      </c>
      <c r="U122" s="580">
        <v>1500</v>
      </c>
      <c r="V122" s="580">
        <f>SUM(R122:U122)</f>
        <v>51168</v>
      </c>
      <c r="W122" s="582" t="s">
        <v>177</v>
      </c>
    </row>
    <row r="123" spans="1:23" ht="12.75">
      <c r="A123" s="583"/>
      <c r="B123" s="574"/>
      <c r="C123" s="574"/>
      <c r="D123" s="574"/>
      <c r="E123" s="580"/>
      <c r="F123" s="574"/>
      <c r="G123" s="574"/>
      <c r="H123" s="580"/>
      <c r="I123" s="580"/>
      <c r="J123" s="580"/>
      <c r="K123" s="579"/>
      <c r="L123" s="580"/>
      <c r="M123" s="580"/>
      <c r="N123" s="68" t="s">
        <v>8</v>
      </c>
      <c r="O123" s="68">
        <v>150</v>
      </c>
      <c r="P123" s="68">
        <v>0.8</v>
      </c>
      <c r="Q123" s="68">
        <v>1.5</v>
      </c>
      <c r="R123" s="574"/>
      <c r="S123" s="574"/>
      <c r="T123" s="574"/>
      <c r="U123" s="574"/>
      <c r="V123" s="574"/>
      <c r="W123" s="591"/>
    </row>
    <row r="124" spans="1:23" ht="12.75">
      <c r="A124" s="583"/>
      <c r="B124" s="574"/>
      <c r="C124" s="574"/>
      <c r="D124" s="574"/>
      <c r="E124" s="580"/>
      <c r="F124" s="574"/>
      <c r="G124" s="574"/>
      <c r="H124" s="580"/>
      <c r="I124" s="580"/>
      <c r="J124" s="580"/>
      <c r="K124" s="579"/>
      <c r="L124" s="580"/>
      <c r="M124" s="580"/>
      <c r="N124" s="68" t="s">
        <v>394</v>
      </c>
      <c r="O124" s="68"/>
      <c r="P124" s="68"/>
      <c r="Q124" s="68"/>
      <c r="R124" s="574"/>
      <c r="S124" s="574"/>
      <c r="T124" s="574"/>
      <c r="U124" s="574"/>
      <c r="V124" s="574"/>
      <c r="W124" s="591"/>
    </row>
    <row r="125" spans="1:23" ht="12.75">
      <c r="A125" s="583">
        <v>41</v>
      </c>
      <c r="B125" s="491" t="s">
        <v>1461</v>
      </c>
      <c r="C125" s="491" t="s">
        <v>1580</v>
      </c>
      <c r="D125" s="497" t="s">
        <v>1592</v>
      </c>
      <c r="E125" s="580">
        <v>250</v>
      </c>
      <c r="F125" s="491" t="s">
        <v>1593</v>
      </c>
      <c r="G125" s="490" t="s">
        <v>1594</v>
      </c>
      <c r="H125" s="580">
        <v>480</v>
      </c>
      <c r="I125" s="580">
        <v>5</v>
      </c>
      <c r="J125" s="580">
        <v>0.4</v>
      </c>
      <c r="K125" s="584">
        <f>J125*I125*0.6*9.81*1.2</f>
        <v>14.1264</v>
      </c>
      <c r="L125" s="580">
        <v>40</v>
      </c>
      <c r="M125" s="580">
        <f>L125*120</f>
        <v>4800</v>
      </c>
      <c r="N125" s="68" t="s">
        <v>7</v>
      </c>
      <c r="O125" s="68"/>
      <c r="P125" s="68"/>
      <c r="Q125" s="68"/>
      <c r="R125" s="580">
        <f>(O125*P125*Q125*100)+(O127*P127*Q127*80)+(Q126*P126*O126*80*2)+7500</f>
        <v>26700.000000000004</v>
      </c>
      <c r="S125" s="580">
        <f>6000+I125*1.22*100</f>
        <v>6610</v>
      </c>
      <c r="T125" s="580">
        <f>L125*100+M125*0.6</f>
        <v>6880</v>
      </c>
      <c r="U125" s="580">
        <v>1500</v>
      </c>
      <c r="V125" s="580">
        <f>SUM(R125:U125)</f>
        <v>41690</v>
      </c>
      <c r="W125" s="582" t="s">
        <v>1754</v>
      </c>
    </row>
    <row r="126" spans="1:23" ht="12.75">
      <c r="A126" s="583"/>
      <c r="B126" s="574"/>
      <c r="C126" s="574"/>
      <c r="D126" s="574"/>
      <c r="E126" s="580"/>
      <c r="F126" s="574"/>
      <c r="G126" s="574"/>
      <c r="H126" s="580"/>
      <c r="I126" s="580"/>
      <c r="J126" s="580"/>
      <c r="K126" s="579"/>
      <c r="L126" s="580"/>
      <c r="M126" s="580"/>
      <c r="N126" s="68" t="s">
        <v>8</v>
      </c>
      <c r="O126" s="68">
        <v>100</v>
      </c>
      <c r="P126" s="68">
        <v>0.8</v>
      </c>
      <c r="Q126" s="68">
        <v>1.5</v>
      </c>
      <c r="R126" s="574"/>
      <c r="S126" s="574"/>
      <c r="T126" s="574"/>
      <c r="U126" s="574"/>
      <c r="V126" s="574"/>
      <c r="W126" s="591"/>
    </row>
    <row r="127" spans="1:23" ht="12.75">
      <c r="A127" s="583"/>
      <c r="B127" s="574"/>
      <c r="C127" s="574"/>
      <c r="D127" s="574"/>
      <c r="E127" s="580"/>
      <c r="F127" s="574"/>
      <c r="G127" s="574"/>
      <c r="H127" s="580"/>
      <c r="I127" s="580"/>
      <c r="J127" s="580"/>
      <c r="K127" s="579"/>
      <c r="L127" s="580"/>
      <c r="M127" s="580"/>
      <c r="N127" s="68" t="s">
        <v>394</v>
      </c>
      <c r="O127" s="68"/>
      <c r="P127" s="68"/>
      <c r="Q127" s="68"/>
      <c r="R127" s="574"/>
      <c r="S127" s="574"/>
      <c r="T127" s="574"/>
      <c r="U127" s="574"/>
      <c r="V127" s="574"/>
      <c r="W127" s="591"/>
    </row>
    <row r="128" spans="1:23" ht="12.75">
      <c r="A128" s="583">
        <v>42</v>
      </c>
      <c r="B128" s="491" t="s">
        <v>1461</v>
      </c>
      <c r="C128" s="491" t="s">
        <v>1580</v>
      </c>
      <c r="D128" s="592" t="s">
        <v>1595</v>
      </c>
      <c r="E128" s="580">
        <v>200</v>
      </c>
      <c r="F128" s="491" t="s">
        <v>1596</v>
      </c>
      <c r="G128" s="490" t="s">
        <v>1597</v>
      </c>
      <c r="H128" s="580">
        <v>511</v>
      </c>
      <c r="I128" s="580">
        <v>5</v>
      </c>
      <c r="J128" s="580">
        <v>0.4</v>
      </c>
      <c r="K128" s="584">
        <f>J128*I128*0.6*9.81*1.2</f>
        <v>14.1264</v>
      </c>
      <c r="L128" s="580">
        <v>50</v>
      </c>
      <c r="M128" s="580">
        <f>L128*120</f>
        <v>6000</v>
      </c>
      <c r="N128" s="68" t="s">
        <v>7</v>
      </c>
      <c r="O128" s="68"/>
      <c r="P128" s="68"/>
      <c r="Q128" s="68"/>
      <c r="R128" s="580">
        <f>(O128*P128*Q128*100)+(O130*P130*Q130*80)+(Q129*P129*O129*80*2)+7500</f>
        <v>36300</v>
      </c>
      <c r="S128" s="580">
        <f>6000+I128*1.22*100</f>
        <v>6610</v>
      </c>
      <c r="T128" s="580">
        <f>L128*100+M128*0.6</f>
        <v>8600</v>
      </c>
      <c r="U128" s="580">
        <v>1500</v>
      </c>
      <c r="V128" s="580">
        <f>SUM(R128:U128)</f>
        <v>53010</v>
      </c>
      <c r="W128" s="582" t="s">
        <v>177</v>
      </c>
    </row>
    <row r="129" spans="1:23" ht="12.75">
      <c r="A129" s="583"/>
      <c r="B129" s="574"/>
      <c r="C129" s="574"/>
      <c r="D129" s="574"/>
      <c r="E129" s="580"/>
      <c r="F129" s="574"/>
      <c r="G129" s="574"/>
      <c r="H129" s="580"/>
      <c r="I129" s="580"/>
      <c r="J129" s="580"/>
      <c r="K129" s="579"/>
      <c r="L129" s="580"/>
      <c r="M129" s="580"/>
      <c r="N129" s="68" t="s">
        <v>8</v>
      </c>
      <c r="O129" s="68">
        <v>150</v>
      </c>
      <c r="P129" s="68">
        <v>0.8</v>
      </c>
      <c r="Q129" s="68">
        <v>1.5</v>
      </c>
      <c r="R129" s="574"/>
      <c r="S129" s="574"/>
      <c r="T129" s="574"/>
      <c r="U129" s="574"/>
      <c r="V129" s="574"/>
      <c r="W129" s="591"/>
    </row>
    <row r="130" spans="1:23" ht="12.75">
      <c r="A130" s="583"/>
      <c r="B130" s="574"/>
      <c r="C130" s="574"/>
      <c r="D130" s="574"/>
      <c r="E130" s="580"/>
      <c r="F130" s="574"/>
      <c r="G130" s="574"/>
      <c r="H130" s="580"/>
      <c r="I130" s="580"/>
      <c r="J130" s="580"/>
      <c r="K130" s="579"/>
      <c r="L130" s="580"/>
      <c r="M130" s="580"/>
      <c r="N130" s="68" t="s">
        <v>394</v>
      </c>
      <c r="O130" s="68"/>
      <c r="P130" s="68"/>
      <c r="Q130" s="68"/>
      <c r="R130" s="574"/>
      <c r="S130" s="574"/>
      <c r="T130" s="574"/>
      <c r="U130" s="574"/>
      <c r="V130" s="574"/>
      <c r="W130" s="591"/>
    </row>
    <row r="131" spans="1:23" ht="12.75">
      <c r="A131" s="583">
        <v>43</v>
      </c>
      <c r="B131" s="491" t="s">
        <v>1461</v>
      </c>
      <c r="C131" s="491" t="s">
        <v>1580</v>
      </c>
      <c r="D131" s="587" t="s">
        <v>1598</v>
      </c>
      <c r="E131" s="580">
        <v>350</v>
      </c>
      <c r="F131" s="491" t="s">
        <v>1599</v>
      </c>
      <c r="G131" s="490" t="s">
        <v>1600</v>
      </c>
      <c r="H131" s="580">
        <v>460</v>
      </c>
      <c r="I131" s="580">
        <v>4</v>
      </c>
      <c r="J131" s="580">
        <v>0.4</v>
      </c>
      <c r="K131" s="584">
        <f>J131*I131*0.6*9.81*1.2</f>
        <v>11.30112</v>
      </c>
      <c r="L131" s="580">
        <v>40</v>
      </c>
      <c r="M131" s="580">
        <f>L131*120</f>
        <v>4800</v>
      </c>
      <c r="N131" s="68" t="s">
        <v>7</v>
      </c>
      <c r="O131" s="68"/>
      <c r="P131" s="68"/>
      <c r="Q131" s="68"/>
      <c r="R131" s="580">
        <f>(O131*P131*Q131*100)+(O133*P133*Q133*80)+(Q132*P132*O132*80*2)+7500</f>
        <v>26700.000000000004</v>
      </c>
      <c r="S131" s="580">
        <f>6000+I131*1.22*100</f>
        <v>6488</v>
      </c>
      <c r="T131" s="580">
        <f>L131*100+M131*0.6</f>
        <v>6880</v>
      </c>
      <c r="U131" s="580">
        <v>1500</v>
      </c>
      <c r="V131" s="580">
        <f>SUM(R131:U131)</f>
        <v>41568</v>
      </c>
      <c r="W131" s="589" t="s">
        <v>177</v>
      </c>
    </row>
    <row r="132" spans="1:23" ht="12.75">
      <c r="A132" s="583"/>
      <c r="B132" s="574"/>
      <c r="C132" s="574"/>
      <c r="D132" s="574"/>
      <c r="E132" s="580"/>
      <c r="F132" s="574"/>
      <c r="G132" s="574"/>
      <c r="H132" s="580"/>
      <c r="I132" s="580"/>
      <c r="J132" s="580"/>
      <c r="K132" s="579"/>
      <c r="L132" s="580"/>
      <c r="M132" s="580"/>
      <c r="N132" s="68" t="s">
        <v>8</v>
      </c>
      <c r="O132" s="68">
        <v>100</v>
      </c>
      <c r="P132" s="68">
        <v>0.8</v>
      </c>
      <c r="Q132" s="68">
        <v>1.5</v>
      </c>
      <c r="R132" s="574"/>
      <c r="S132" s="574"/>
      <c r="T132" s="574"/>
      <c r="U132" s="574"/>
      <c r="V132" s="574"/>
      <c r="W132" s="589"/>
    </row>
    <row r="133" spans="1:23" ht="12.75">
      <c r="A133" s="583"/>
      <c r="B133" s="574"/>
      <c r="C133" s="574"/>
      <c r="D133" s="574"/>
      <c r="E133" s="580"/>
      <c r="F133" s="574"/>
      <c r="G133" s="574"/>
      <c r="H133" s="580"/>
      <c r="I133" s="580"/>
      <c r="J133" s="580"/>
      <c r="K133" s="579"/>
      <c r="L133" s="580"/>
      <c r="M133" s="580"/>
      <c r="N133" s="68" t="s">
        <v>394</v>
      </c>
      <c r="O133" s="68"/>
      <c r="P133" s="68"/>
      <c r="Q133" s="68"/>
      <c r="R133" s="574"/>
      <c r="S133" s="574"/>
      <c r="T133" s="574"/>
      <c r="U133" s="574"/>
      <c r="V133" s="574"/>
      <c r="W133" s="589"/>
    </row>
    <row r="134" spans="1:23" ht="12.75">
      <c r="A134" s="583">
        <v>44</v>
      </c>
      <c r="B134" s="491" t="s">
        <v>1461</v>
      </c>
      <c r="C134" s="491" t="s">
        <v>1601</v>
      </c>
      <c r="D134" s="586" t="s">
        <v>1602</v>
      </c>
      <c r="E134" s="580">
        <v>300</v>
      </c>
      <c r="F134" s="491" t="s">
        <v>1508</v>
      </c>
      <c r="G134" s="490" t="s">
        <v>1603</v>
      </c>
      <c r="H134" s="580">
        <v>456</v>
      </c>
      <c r="I134" s="580">
        <v>5</v>
      </c>
      <c r="J134" s="580">
        <v>0.3</v>
      </c>
      <c r="K134" s="584">
        <f>J134*I134*0.6*9.81*1.2</f>
        <v>10.594799999999998</v>
      </c>
      <c r="L134" s="580">
        <v>40</v>
      </c>
      <c r="M134" s="580">
        <f>L134*120</f>
        <v>4800</v>
      </c>
      <c r="N134" s="68" t="s">
        <v>7</v>
      </c>
      <c r="O134" s="68"/>
      <c r="P134" s="68"/>
      <c r="Q134" s="68"/>
      <c r="R134" s="580">
        <f>(O134*P134*Q134*100)+(O136*P136*Q136*80)+(Q135*P135*O135*80*2)+7500</f>
        <v>39500</v>
      </c>
      <c r="S134" s="580">
        <f>6000+I134*1.22*100</f>
        <v>6610</v>
      </c>
      <c r="T134" s="580">
        <f>L134*100+M134*0.6</f>
        <v>6880</v>
      </c>
      <c r="U134" s="580">
        <v>1500</v>
      </c>
      <c r="V134" s="580">
        <f>SUM(R134:U134)</f>
        <v>54490</v>
      </c>
      <c r="W134" s="582" t="s">
        <v>177</v>
      </c>
    </row>
    <row r="135" spans="1:23" ht="12.75">
      <c r="A135" s="583"/>
      <c r="B135" s="574"/>
      <c r="C135" s="574"/>
      <c r="D135" s="574"/>
      <c r="E135" s="580"/>
      <c r="F135" s="574"/>
      <c r="G135" s="574"/>
      <c r="H135" s="580"/>
      <c r="I135" s="580"/>
      <c r="J135" s="580"/>
      <c r="K135" s="579"/>
      <c r="L135" s="580"/>
      <c r="M135" s="580"/>
      <c r="N135" s="68" t="s">
        <v>8</v>
      </c>
      <c r="O135" s="68">
        <v>100</v>
      </c>
      <c r="P135" s="68">
        <v>1</v>
      </c>
      <c r="Q135" s="68">
        <v>2</v>
      </c>
      <c r="R135" s="574"/>
      <c r="S135" s="574"/>
      <c r="T135" s="574"/>
      <c r="U135" s="574"/>
      <c r="V135" s="574"/>
      <c r="W135" s="591"/>
    </row>
    <row r="136" spans="1:23" ht="12.75">
      <c r="A136" s="583"/>
      <c r="B136" s="574"/>
      <c r="C136" s="574"/>
      <c r="D136" s="574"/>
      <c r="E136" s="580"/>
      <c r="F136" s="574"/>
      <c r="G136" s="574"/>
      <c r="H136" s="580"/>
      <c r="I136" s="580"/>
      <c r="J136" s="580"/>
      <c r="K136" s="579"/>
      <c r="L136" s="580"/>
      <c r="M136" s="580"/>
      <c r="N136" s="68" t="s">
        <v>394</v>
      </c>
      <c r="O136" s="68"/>
      <c r="P136" s="68"/>
      <c r="Q136" s="68"/>
      <c r="R136" s="574"/>
      <c r="S136" s="574"/>
      <c r="T136" s="574"/>
      <c r="U136" s="574"/>
      <c r="V136" s="574"/>
      <c r="W136" s="591"/>
    </row>
    <row r="137" spans="1:23" ht="12.75">
      <c r="A137" s="583">
        <v>45</v>
      </c>
      <c r="B137" s="491" t="s">
        <v>1461</v>
      </c>
      <c r="C137" s="491" t="s">
        <v>1601</v>
      </c>
      <c r="D137" s="586" t="s">
        <v>1604</v>
      </c>
      <c r="E137" s="580">
        <v>300</v>
      </c>
      <c r="F137" s="491" t="s">
        <v>1605</v>
      </c>
      <c r="G137" s="490" t="s">
        <v>1606</v>
      </c>
      <c r="H137" s="580">
        <v>456</v>
      </c>
      <c r="I137" s="580">
        <v>4</v>
      </c>
      <c r="J137" s="580">
        <v>0.3</v>
      </c>
      <c r="K137" s="584">
        <f>J137*I137*0.6*9.81*1.2</f>
        <v>8.47584</v>
      </c>
      <c r="L137" s="580">
        <v>40</v>
      </c>
      <c r="M137" s="580">
        <f>L137*120</f>
        <v>4800</v>
      </c>
      <c r="N137" s="68" t="s">
        <v>7</v>
      </c>
      <c r="O137" s="68"/>
      <c r="P137" s="68"/>
      <c r="Q137" s="68"/>
      <c r="R137" s="580">
        <f>(O137*P137*Q137*100)+(O139*P139*Q139*80)+(Q138*P138*O138*80*2)+7500</f>
        <v>23500</v>
      </c>
      <c r="S137" s="580">
        <f>6000+I137*1.22*100</f>
        <v>6488</v>
      </c>
      <c r="T137" s="580">
        <f>L137*100+M137*0.6</f>
        <v>6880</v>
      </c>
      <c r="U137" s="580">
        <v>1500</v>
      </c>
      <c r="V137" s="580">
        <f>SUM(R137:U137)</f>
        <v>38368</v>
      </c>
      <c r="W137" s="582" t="s">
        <v>177</v>
      </c>
    </row>
    <row r="138" spans="1:23" ht="12.75">
      <c r="A138" s="583"/>
      <c r="B138" s="574"/>
      <c r="C138" s="574"/>
      <c r="D138" s="574"/>
      <c r="E138" s="580"/>
      <c r="F138" s="574"/>
      <c r="G138" s="574"/>
      <c r="H138" s="580"/>
      <c r="I138" s="580"/>
      <c r="J138" s="580"/>
      <c r="K138" s="579"/>
      <c r="L138" s="580"/>
      <c r="M138" s="580"/>
      <c r="N138" s="68" t="s">
        <v>8</v>
      </c>
      <c r="O138" s="68">
        <v>50</v>
      </c>
      <c r="P138" s="68">
        <v>1</v>
      </c>
      <c r="Q138" s="68">
        <v>2</v>
      </c>
      <c r="R138" s="574"/>
      <c r="S138" s="574"/>
      <c r="T138" s="574"/>
      <c r="U138" s="574"/>
      <c r="V138" s="574"/>
      <c r="W138" s="591"/>
    </row>
    <row r="139" spans="1:23" ht="12.75">
      <c r="A139" s="583"/>
      <c r="B139" s="574"/>
      <c r="C139" s="574"/>
      <c r="D139" s="574"/>
      <c r="E139" s="580"/>
      <c r="F139" s="574"/>
      <c r="G139" s="574"/>
      <c r="H139" s="580"/>
      <c r="I139" s="580"/>
      <c r="J139" s="580"/>
      <c r="K139" s="579"/>
      <c r="L139" s="580"/>
      <c r="M139" s="580"/>
      <c r="N139" s="68" t="s">
        <v>394</v>
      </c>
      <c r="O139" s="68"/>
      <c r="P139" s="68"/>
      <c r="Q139" s="68"/>
      <c r="R139" s="574"/>
      <c r="S139" s="574"/>
      <c r="T139" s="574"/>
      <c r="U139" s="574"/>
      <c r="V139" s="574"/>
      <c r="W139" s="591"/>
    </row>
    <row r="140" spans="1:23" ht="12.75">
      <c r="A140" s="583">
        <v>46</v>
      </c>
      <c r="B140" s="491" t="s">
        <v>1461</v>
      </c>
      <c r="C140" s="491" t="s">
        <v>1601</v>
      </c>
      <c r="D140" s="497" t="s">
        <v>1607</v>
      </c>
      <c r="E140" s="580">
        <v>70</v>
      </c>
      <c r="F140" s="491" t="s">
        <v>1608</v>
      </c>
      <c r="G140" s="490" t="s">
        <v>1609</v>
      </c>
      <c r="H140" s="580">
        <v>481</v>
      </c>
      <c r="I140" s="580">
        <v>3</v>
      </c>
      <c r="J140" s="580">
        <v>0.2</v>
      </c>
      <c r="K140" s="584">
        <f>J140*I140*0.6*9.81*1.2</f>
        <v>4.237920000000001</v>
      </c>
      <c r="L140" s="580">
        <v>30</v>
      </c>
      <c r="M140" s="580">
        <f>L140*120</f>
        <v>3600</v>
      </c>
      <c r="N140" s="68" t="s">
        <v>7</v>
      </c>
      <c r="O140" s="68"/>
      <c r="P140" s="68"/>
      <c r="Q140" s="68"/>
      <c r="R140" s="580">
        <f>(O140*P140*Q140*100)+(O142*P142*Q142*80)+(Q141*P141*O141*80*2)+7500</f>
        <v>26700.000000000004</v>
      </c>
      <c r="S140" s="580">
        <f>6000+I140*1.22*100</f>
        <v>6366</v>
      </c>
      <c r="T140" s="580">
        <f>L140*100+M140*0.6</f>
        <v>5160</v>
      </c>
      <c r="U140" s="580">
        <v>1500</v>
      </c>
      <c r="V140" s="580">
        <f>SUM(R140:U140)</f>
        <v>39726</v>
      </c>
      <c r="W140" s="582" t="s">
        <v>177</v>
      </c>
    </row>
    <row r="141" spans="1:23" ht="12.75">
      <c r="A141" s="583"/>
      <c r="B141" s="574"/>
      <c r="C141" s="574"/>
      <c r="D141" s="574"/>
      <c r="E141" s="580"/>
      <c r="F141" s="574"/>
      <c r="G141" s="574"/>
      <c r="H141" s="580"/>
      <c r="I141" s="580"/>
      <c r="J141" s="580"/>
      <c r="K141" s="579"/>
      <c r="L141" s="580"/>
      <c r="M141" s="580"/>
      <c r="N141" s="68" t="s">
        <v>8</v>
      </c>
      <c r="O141" s="68">
        <v>100</v>
      </c>
      <c r="P141" s="68">
        <v>0.8</v>
      </c>
      <c r="Q141" s="68">
        <v>1.5</v>
      </c>
      <c r="R141" s="574"/>
      <c r="S141" s="574"/>
      <c r="T141" s="574"/>
      <c r="U141" s="574"/>
      <c r="V141" s="574"/>
      <c r="W141" s="591"/>
    </row>
    <row r="142" spans="1:23" ht="12.75">
      <c r="A142" s="583"/>
      <c r="B142" s="574"/>
      <c r="C142" s="574"/>
      <c r="D142" s="574"/>
      <c r="E142" s="580"/>
      <c r="F142" s="574"/>
      <c r="G142" s="574"/>
      <c r="H142" s="580"/>
      <c r="I142" s="580"/>
      <c r="J142" s="580"/>
      <c r="K142" s="579"/>
      <c r="L142" s="580"/>
      <c r="M142" s="580"/>
      <c r="N142" s="68" t="s">
        <v>394</v>
      </c>
      <c r="O142" s="68"/>
      <c r="P142" s="68"/>
      <c r="Q142" s="68"/>
      <c r="R142" s="574"/>
      <c r="S142" s="574"/>
      <c r="T142" s="574"/>
      <c r="U142" s="574"/>
      <c r="V142" s="574"/>
      <c r="W142" s="591"/>
    </row>
    <row r="143" spans="1:23" ht="12.75">
      <c r="A143" s="583">
        <v>47</v>
      </c>
      <c r="B143" s="491" t="s">
        <v>1461</v>
      </c>
      <c r="C143" s="491" t="s">
        <v>1610</v>
      </c>
      <c r="D143" s="592" t="s">
        <v>1611</v>
      </c>
      <c r="E143" s="580">
        <v>400</v>
      </c>
      <c r="F143" s="491" t="s">
        <v>1612</v>
      </c>
      <c r="G143" s="490" t="s">
        <v>1613</v>
      </c>
      <c r="H143" s="580">
        <v>488</v>
      </c>
      <c r="I143" s="580">
        <v>4</v>
      </c>
      <c r="J143" s="580">
        <v>0.2</v>
      </c>
      <c r="K143" s="584">
        <f>J143*I143*0.6*9.81*1.2</f>
        <v>5.65056</v>
      </c>
      <c r="L143" s="580">
        <v>35</v>
      </c>
      <c r="M143" s="580">
        <f>L143*120</f>
        <v>4200</v>
      </c>
      <c r="N143" s="68" t="s">
        <v>7</v>
      </c>
      <c r="O143" s="68"/>
      <c r="P143" s="68"/>
      <c r="Q143" s="68"/>
      <c r="R143" s="580">
        <f>(O143*P143*Q143*100)+(O145*P145*Q145*80)+(Q144*P144*O144*80*2)+7500</f>
        <v>26700.000000000004</v>
      </c>
      <c r="S143" s="580">
        <f>6000+I143*1.22*100</f>
        <v>6488</v>
      </c>
      <c r="T143" s="580">
        <f>L143*100+M143*0.6</f>
        <v>6020</v>
      </c>
      <c r="U143" s="580">
        <v>1500</v>
      </c>
      <c r="V143" s="580">
        <f>SUM(R143:U143)</f>
        <v>40708</v>
      </c>
      <c r="W143" s="582" t="s">
        <v>177</v>
      </c>
    </row>
    <row r="144" spans="1:23" ht="12.75">
      <c r="A144" s="583"/>
      <c r="B144" s="574"/>
      <c r="C144" s="574"/>
      <c r="D144" s="574"/>
      <c r="E144" s="580"/>
      <c r="F144" s="574"/>
      <c r="G144" s="574"/>
      <c r="H144" s="580"/>
      <c r="I144" s="580"/>
      <c r="J144" s="580"/>
      <c r="K144" s="579"/>
      <c r="L144" s="580"/>
      <c r="M144" s="580"/>
      <c r="N144" s="68" t="s">
        <v>8</v>
      </c>
      <c r="O144" s="68">
        <v>100</v>
      </c>
      <c r="P144" s="68">
        <v>0.8</v>
      </c>
      <c r="Q144" s="68">
        <v>1.5</v>
      </c>
      <c r="R144" s="574"/>
      <c r="S144" s="574"/>
      <c r="T144" s="574"/>
      <c r="U144" s="574"/>
      <c r="V144" s="574"/>
      <c r="W144" s="591"/>
    </row>
    <row r="145" spans="1:23" ht="12.75">
      <c r="A145" s="583"/>
      <c r="B145" s="574"/>
      <c r="C145" s="574"/>
      <c r="D145" s="574"/>
      <c r="E145" s="580"/>
      <c r="F145" s="574"/>
      <c r="G145" s="574"/>
      <c r="H145" s="580"/>
      <c r="I145" s="580"/>
      <c r="J145" s="580"/>
      <c r="K145" s="579"/>
      <c r="L145" s="580"/>
      <c r="M145" s="580"/>
      <c r="N145" s="68" t="s">
        <v>394</v>
      </c>
      <c r="O145" s="68"/>
      <c r="P145" s="68"/>
      <c r="Q145" s="68"/>
      <c r="R145" s="574"/>
      <c r="S145" s="574"/>
      <c r="T145" s="574"/>
      <c r="U145" s="574"/>
      <c r="V145" s="574"/>
      <c r="W145" s="591"/>
    </row>
    <row r="146" spans="1:23" ht="12.75">
      <c r="A146" s="583">
        <v>48</v>
      </c>
      <c r="B146" s="491" t="s">
        <v>1461</v>
      </c>
      <c r="C146" s="491" t="s">
        <v>1614</v>
      </c>
      <c r="D146" s="587" t="s">
        <v>1614</v>
      </c>
      <c r="E146" s="580">
        <v>100</v>
      </c>
      <c r="F146" s="491" t="s">
        <v>1615</v>
      </c>
      <c r="G146" s="490" t="s">
        <v>1616</v>
      </c>
      <c r="H146" s="580">
        <v>479</v>
      </c>
      <c r="I146" s="580">
        <v>4.5</v>
      </c>
      <c r="J146" s="580">
        <v>0.4</v>
      </c>
      <c r="K146" s="584">
        <f>J146*I146*0.6*9.81*1.2</f>
        <v>12.71376</v>
      </c>
      <c r="L146" s="580">
        <v>40</v>
      </c>
      <c r="M146" s="580">
        <f>L146*120</f>
        <v>4800</v>
      </c>
      <c r="N146" s="68" t="s">
        <v>7</v>
      </c>
      <c r="O146" s="68"/>
      <c r="P146" s="68"/>
      <c r="Q146" s="68"/>
      <c r="R146" s="580">
        <f>(O146*P146*Q146*100)+(O148*P148*Q148*80)+(Q147*P147*O147*80*2)+7500</f>
        <v>36300</v>
      </c>
      <c r="S146" s="580">
        <f>6000+I146*1.22*100</f>
        <v>6549</v>
      </c>
      <c r="T146" s="580">
        <f>L146*100+M146*0.6</f>
        <v>6880</v>
      </c>
      <c r="U146" s="580">
        <v>1500</v>
      </c>
      <c r="V146" s="580">
        <f>SUM(R146:U146)</f>
        <v>51229</v>
      </c>
      <c r="W146" s="589" t="s">
        <v>177</v>
      </c>
    </row>
    <row r="147" spans="1:23" ht="12.75">
      <c r="A147" s="583"/>
      <c r="B147" s="574"/>
      <c r="C147" s="574"/>
      <c r="D147" s="574"/>
      <c r="E147" s="580"/>
      <c r="F147" s="574"/>
      <c r="G147" s="574"/>
      <c r="H147" s="580"/>
      <c r="I147" s="580"/>
      <c r="J147" s="580"/>
      <c r="K147" s="579"/>
      <c r="L147" s="580"/>
      <c r="M147" s="580"/>
      <c r="N147" s="68" t="s">
        <v>8</v>
      </c>
      <c r="O147" s="68">
        <v>150</v>
      </c>
      <c r="P147" s="68">
        <v>0.8</v>
      </c>
      <c r="Q147" s="68">
        <v>1.5</v>
      </c>
      <c r="R147" s="574"/>
      <c r="S147" s="574"/>
      <c r="T147" s="574"/>
      <c r="U147" s="574"/>
      <c r="V147" s="574"/>
      <c r="W147" s="589"/>
    </row>
    <row r="148" spans="1:23" ht="12.75">
      <c r="A148" s="583"/>
      <c r="B148" s="574"/>
      <c r="C148" s="574"/>
      <c r="D148" s="574"/>
      <c r="E148" s="580"/>
      <c r="F148" s="574"/>
      <c r="G148" s="574"/>
      <c r="H148" s="580"/>
      <c r="I148" s="580"/>
      <c r="J148" s="580"/>
      <c r="K148" s="579"/>
      <c r="L148" s="580"/>
      <c r="M148" s="580"/>
      <c r="N148" s="68" t="s">
        <v>394</v>
      </c>
      <c r="O148" s="68"/>
      <c r="P148" s="68"/>
      <c r="Q148" s="68"/>
      <c r="R148" s="574"/>
      <c r="S148" s="574"/>
      <c r="T148" s="574"/>
      <c r="U148" s="574"/>
      <c r="V148" s="574"/>
      <c r="W148" s="589"/>
    </row>
    <row r="149" spans="1:23" ht="12.75">
      <c r="A149" s="583">
        <v>49</v>
      </c>
      <c r="B149" s="491" t="s">
        <v>1461</v>
      </c>
      <c r="C149" s="491" t="s">
        <v>1617</v>
      </c>
      <c r="D149" s="586" t="s">
        <v>1617</v>
      </c>
      <c r="E149" s="580">
        <v>120</v>
      </c>
      <c r="F149" s="491" t="s">
        <v>1618</v>
      </c>
      <c r="G149" s="490" t="s">
        <v>1619</v>
      </c>
      <c r="H149" s="580">
        <v>493</v>
      </c>
      <c r="I149" s="580">
        <v>4</v>
      </c>
      <c r="J149" s="580">
        <v>0.2</v>
      </c>
      <c r="K149" s="584">
        <f>J149*I149*0.6*9.81*1.2</f>
        <v>5.65056</v>
      </c>
      <c r="L149" s="580">
        <v>40</v>
      </c>
      <c r="M149" s="580">
        <f>L149*120</f>
        <v>4800</v>
      </c>
      <c r="N149" s="68" t="s">
        <v>7</v>
      </c>
      <c r="O149" s="68"/>
      <c r="P149" s="68"/>
      <c r="Q149" s="68"/>
      <c r="R149" s="580">
        <f>(O149*P149*Q149*100)+(O151*P151*Q151*80)+(Q150*P150*O150*80*2)+7500</f>
        <v>36300</v>
      </c>
      <c r="S149" s="580">
        <f>6000+I149*1.22*100</f>
        <v>6488</v>
      </c>
      <c r="T149" s="580">
        <f>L149*100+M149*0.6</f>
        <v>6880</v>
      </c>
      <c r="U149" s="580">
        <v>1500</v>
      </c>
      <c r="V149" s="580">
        <f>SUM(R149:U149)</f>
        <v>51168</v>
      </c>
      <c r="W149" s="582" t="s">
        <v>177</v>
      </c>
    </row>
    <row r="150" spans="1:23" ht="12.75">
      <c r="A150" s="583"/>
      <c r="B150" s="574"/>
      <c r="C150" s="574"/>
      <c r="D150" s="574"/>
      <c r="E150" s="580"/>
      <c r="F150" s="574"/>
      <c r="G150" s="574"/>
      <c r="H150" s="580"/>
      <c r="I150" s="580"/>
      <c r="J150" s="580"/>
      <c r="K150" s="579"/>
      <c r="L150" s="580"/>
      <c r="M150" s="580"/>
      <c r="N150" s="68" t="s">
        <v>8</v>
      </c>
      <c r="O150" s="68">
        <v>150</v>
      </c>
      <c r="P150" s="68">
        <v>0.8</v>
      </c>
      <c r="Q150" s="68">
        <v>1.5</v>
      </c>
      <c r="R150" s="574"/>
      <c r="S150" s="574"/>
      <c r="T150" s="574"/>
      <c r="U150" s="574"/>
      <c r="V150" s="574"/>
      <c r="W150" s="591"/>
    </row>
    <row r="151" spans="1:23" ht="12.75">
      <c r="A151" s="583"/>
      <c r="B151" s="574"/>
      <c r="C151" s="574"/>
      <c r="D151" s="574"/>
      <c r="E151" s="580"/>
      <c r="F151" s="574"/>
      <c r="G151" s="574"/>
      <c r="H151" s="580"/>
      <c r="I151" s="580"/>
      <c r="J151" s="580"/>
      <c r="K151" s="579"/>
      <c r="L151" s="580"/>
      <c r="M151" s="580"/>
      <c r="N151" s="68" t="s">
        <v>394</v>
      </c>
      <c r="O151" s="68"/>
      <c r="P151" s="68"/>
      <c r="Q151" s="68"/>
      <c r="R151" s="574"/>
      <c r="S151" s="574"/>
      <c r="T151" s="574"/>
      <c r="U151" s="574"/>
      <c r="V151" s="574"/>
      <c r="W151" s="591"/>
    </row>
    <row r="152" spans="1:23" ht="12.75">
      <c r="A152" s="583">
        <v>50</v>
      </c>
      <c r="B152" s="491" t="s">
        <v>1461</v>
      </c>
      <c r="C152" s="491" t="s">
        <v>1620</v>
      </c>
      <c r="D152" s="497" t="s">
        <v>1462</v>
      </c>
      <c r="E152" s="580">
        <v>400</v>
      </c>
      <c r="F152" s="491" t="s">
        <v>1621</v>
      </c>
      <c r="G152" s="490" t="s">
        <v>1622</v>
      </c>
      <c r="H152" s="580">
        <v>492</v>
      </c>
      <c r="I152" s="580">
        <v>5</v>
      </c>
      <c r="J152" s="580">
        <v>0.4</v>
      </c>
      <c r="K152" s="584">
        <f>J152*I152*0.6*9.81*1.2</f>
        <v>14.1264</v>
      </c>
      <c r="L152" s="580">
        <v>25</v>
      </c>
      <c r="M152" s="580">
        <f>L152*120</f>
        <v>3000</v>
      </c>
      <c r="N152" s="68" t="s">
        <v>7</v>
      </c>
      <c r="O152" s="68"/>
      <c r="P152" s="68"/>
      <c r="Q152" s="68"/>
      <c r="R152" s="580">
        <f>(O152*P152*Q152*100)+(O154*P154*Q154*80)+(Q153*P153*O153*80*2)+7500</f>
        <v>10188</v>
      </c>
      <c r="S152" s="580">
        <f>6000+I152*1.22*100</f>
        <v>6610</v>
      </c>
      <c r="T152" s="580">
        <f>L152*100+M152*0.6</f>
        <v>4300</v>
      </c>
      <c r="U152" s="580">
        <v>1501</v>
      </c>
      <c r="V152" s="580">
        <f>SUM(R152:U152)</f>
        <v>22599</v>
      </c>
      <c r="W152" s="582" t="s">
        <v>1754</v>
      </c>
    </row>
    <row r="153" spans="1:23" ht="12.75">
      <c r="A153" s="583"/>
      <c r="B153" s="574"/>
      <c r="C153" s="574"/>
      <c r="D153" s="574"/>
      <c r="E153" s="580"/>
      <c r="F153" s="574"/>
      <c r="G153" s="574"/>
      <c r="H153" s="580"/>
      <c r="I153" s="580"/>
      <c r="J153" s="580"/>
      <c r="K153" s="579"/>
      <c r="L153" s="580"/>
      <c r="M153" s="580"/>
      <c r="N153" s="68" t="s">
        <v>8</v>
      </c>
      <c r="O153" s="68">
        <v>24</v>
      </c>
      <c r="P153" s="68">
        <v>0.7</v>
      </c>
      <c r="Q153" s="68">
        <v>1</v>
      </c>
      <c r="R153" s="574"/>
      <c r="S153" s="574"/>
      <c r="T153" s="574"/>
      <c r="U153" s="574"/>
      <c r="V153" s="574"/>
      <c r="W153" s="591"/>
    </row>
    <row r="154" spans="1:23" ht="12.75">
      <c r="A154" s="583"/>
      <c r="B154" s="574"/>
      <c r="C154" s="574"/>
      <c r="D154" s="574"/>
      <c r="E154" s="580"/>
      <c r="F154" s="574"/>
      <c r="G154" s="574"/>
      <c r="H154" s="580"/>
      <c r="I154" s="580"/>
      <c r="J154" s="580"/>
      <c r="K154" s="579"/>
      <c r="L154" s="580"/>
      <c r="M154" s="580"/>
      <c r="N154" s="68" t="s">
        <v>394</v>
      </c>
      <c r="O154" s="68"/>
      <c r="P154" s="68"/>
      <c r="Q154" s="68"/>
      <c r="R154" s="574"/>
      <c r="S154" s="574"/>
      <c r="T154" s="574"/>
      <c r="U154" s="574"/>
      <c r="V154" s="574"/>
      <c r="W154" s="591"/>
    </row>
    <row r="155" spans="1:23" ht="12.75">
      <c r="A155" s="583">
        <v>51</v>
      </c>
      <c r="B155" s="491" t="s">
        <v>1461</v>
      </c>
      <c r="C155" s="498" t="s">
        <v>1623</v>
      </c>
      <c r="D155" s="592" t="s">
        <v>1624</v>
      </c>
      <c r="E155" s="580">
        <v>100</v>
      </c>
      <c r="F155" s="491" t="s">
        <v>1625</v>
      </c>
      <c r="G155" s="490" t="s">
        <v>1626</v>
      </c>
      <c r="H155" s="580">
        <v>483</v>
      </c>
      <c r="I155" s="580">
        <v>4</v>
      </c>
      <c r="J155" s="580">
        <v>0.5</v>
      </c>
      <c r="K155" s="584">
        <f>J155*I155*0.6*9.81*1.2</f>
        <v>14.1264</v>
      </c>
      <c r="L155" s="580">
        <v>50</v>
      </c>
      <c r="M155" s="580">
        <f>L155*120</f>
        <v>6000</v>
      </c>
      <c r="N155" s="68" t="s">
        <v>7</v>
      </c>
      <c r="O155" s="68"/>
      <c r="P155" s="68"/>
      <c r="Q155" s="68"/>
      <c r="R155" s="580">
        <f>(O155*P155*Q155*100)+(O157*P157*Q157*80)+(Q156*P156*O156*80*2)+7500</f>
        <v>36300</v>
      </c>
      <c r="S155" s="580">
        <f>6000+I155*1.22*100</f>
        <v>6488</v>
      </c>
      <c r="T155" s="580">
        <f>L155*100+M155*0.6</f>
        <v>8600</v>
      </c>
      <c r="U155" s="580">
        <v>1500</v>
      </c>
      <c r="V155" s="580">
        <f>SUM(R155:U155)</f>
        <v>52888</v>
      </c>
      <c r="W155" s="582" t="s">
        <v>177</v>
      </c>
    </row>
    <row r="156" spans="1:23" ht="12.75">
      <c r="A156" s="583"/>
      <c r="B156" s="574"/>
      <c r="C156" s="593"/>
      <c r="D156" s="574"/>
      <c r="E156" s="580"/>
      <c r="F156" s="574"/>
      <c r="G156" s="574"/>
      <c r="H156" s="580"/>
      <c r="I156" s="580"/>
      <c r="J156" s="580"/>
      <c r="K156" s="579"/>
      <c r="L156" s="580"/>
      <c r="M156" s="580"/>
      <c r="N156" s="68" t="s">
        <v>8</v>
      </c>
      <c r="O156" s="68">
        <v>150</v>
      </c>
      <c r="P156" s="68">
        <v>0.8</v>
      </c>
      <c r="Q156" s="68">
        <v>1.5</v>
      </c>
      <c r="R156" s="574"/>
      <c r="S156" s="574"/>
      <c r="T156" s="574"/>
      <c r="U156" s="574"/>
      <c r="V156" s="574"/>
      <c r="W156" s="591"/>
    </row>
    <row r="157" spans="1:23" ht="12.75">
      <c r="A157" s="583"/>
      <c r="B157" s="574"/>
      <c r="C157" s="593"/>
      <c r="D157" s="574"/>
      <c r="E157" s="580"/>
      <c r="F157" s="574"/>
      <c r="G157" s="574"/>
      <c r="H157" s="580"/>
      <c r="I157" s="580"/>
      <c r="J157" s="580"/>
      <c r="K157" s="579"/>
      <c r="L157" s="580"/>
      <c r="M157" s="580"/>
      <c r="N157" s="68" t="s">
        <v>394</v>
      </c>
      <c r="O157" s="68"/>
      <c r="P157" s="68"/>
      <c r="Q157" s="68"/>
      <c r="R157" s="574"/>
      <c r="S157" s="574"/>
      <c r="T157" s="574"/>
      <c r="U157" s="574"/>
      <c r="V157" s="574"/>
      <c r="W157" s="591"/>
    </row>
    <row r="158" spans="1:23" ht="12.75">
      <c r="A158" s="583">
        <v>52</v>
      </c>
      <c r="B158" s="491" t="s">
        <v>1461</v>
      </c>
      <c r="C158" s="498" t="s">
        <v>1623</v>
      </c>
      <c r="D158" s="587" t="s">
        <v>1627</v>
      </c>
      <c r="E158" s="580">
        <v>70</v>
      </c>
      <c r="F158" s="491" t="s">
        <v>1628</v>
      </c>
      <c r="G158" s="490" t="s">
        <v>1629</v>
      </c>
      <c r="H158" s="580">
        <v>505</v>
      </c>
      <c r="I158" s="580">
        <v>3</v>
      </c>
      <c r="J158" s="580">
        <v>0.3</v>
      </c>
      <c r="K158" s="584">
        <f>J158*I158*0.6*9.81*1.2</f>
        <v>6.356879999999999</v>
      </c>
      <c r="L158" s="580">
        <v>30</v>
      </c>
      <c r="M158" s="580">
        <f>L158*120</f>
        <v>3600</v>
      </c>
      <c r="N158" s="68" t="s">
        <v>7</v>
      </c>
      <c r="O158" s="68"/>
      <c r="P158" s="68"/>
      <c r="Q158" s="68"/>
      <c r="R158" s="580">
        <f>(O158*P158*Q158*100)+(O160*P160*Q160*80)+(Q159*P159*O159*80*2)+7500</f>
        <v>23500</v>
      </c>
      <c r="S158" s="580">
        <f>6000+I158*1.22*100</f>
        <v>6366</v>
      </c>
      <c r="T158" s="580">
        <f>L158*100+M158*0.6</f>
        <v>5160</v>
      </c>
      <c r="U158" s="580">
        <v>1500</v>
      </c>
      <c r="V158" s="580">
        <f>SUM(R158:U158)</f>
        <v>36526</v>
      </c>
      <c r="W158" s="589" t="s">
        <v>177</v>
      </c>
    </row>
    <row r="159" spans="1:23" ht="12.75">
      <c r="A159" s="583"/>
      <c r="B159" s="574"/>
      <c r="C159" s="593"/>
      <c r="D159" s="574"/>
      <c r="E159" s="580"/>
      <c r="F159" s="574"/>
      <c r="G159" s="574"/>
      <c r="H159" s="580"/>
      <c r="I159" s="580"/>
      <c r="J159" s="580"/>
      <c r="K159" s="579"/>
      <c r="L159" s="580"/>
      <c r="M159" s="580"/>
      <c r="N159" s="68" t="s">
        <v>8</v>
      </c>
      <c r="O159" s="68">
        <v>50</v>
      </c>
      <c r="P159" s="68">
        <v>1</v>
      </c>
      <c r="Q159" s="68">
        <v>2</v>
      </c>
      <c r="R159" s="574"/>
      <c r="S159" s="574"/>
      <c r="T159" s="574"/>
      <c r="U159" s="574"/>
      <c r="V159" s="574"/>
      <c r="W159" s="589"/>
    </row>
    <row r="160" spans="1:23" ht="12.75">
      <c r="A160" s="583"/>
      <c r="B160" s="574"/>
      <c r="C160" s="593"/>
      <c r="D160" s="574"/>
      <c r="E160" s="580"/>
      <c r="F160" s="574"/>
      <c r="G160" s="574"/>
      <c r="H160" s="580"/>
      <c r="I160" s="580"/>
      <c r="J160" s="580"/>
      <c r="K160" s="579"/>
      <c r="L160" s="580"/>
      <c r="M160" s="580"/>
      <c r="N160" s="68" t="s">
        <v>394</v>
      </c>
      <c r="O160" s="68"/>
      <c r="P160" s="68"/>
      <c r="Q160" s="68"/>
      <c r="R160" s="574"/>
      <c r="S160" s="574"/>
      <c r="T160" s="574"/>
      <c r="U160" s="574"/>
      <c r="V160" s="574"/>
      <c r="W160" s="589"/>
    </row>
    <row r="161" spans="1:23" ht="12.75" customHeight="1">
      <c r="A161" s="583">
        <v>53</v>
      </c>
      <c r="B161" s="491" t="s">
        <v>1461</v>
      </c>
      <c r="C161" s="498" t="s">
        <v>1623</v>
      </c>
      <c r="D161" s="587" t="s">
        <v>1627</v>
      </c>
      <c r="E161" s="580">
        <v>30</v>
      </c>
      <c r="F161" s="491" t="s">
        <v>1630</v>
      </c>
      <c r="G161" s="490" t="s">
        <v>1631</v>
      </c>
      <c r="H161" s="580">
        <v>504</v>
      </c>
      <c r="I161" s="580">
        <v>2</v>
      </c>
      <c r="J161" s="580">
        <v>0.15</v>
      </c>
      <c r="K161" s="584">
        <f>J161*I161*0.6*9.81*1.2</f>
        <v>2.11896</v>
      </c>
      <c r="L161" s="580"/>
      <c r="M161" s="580"/>
      <c r="N161" s="68" t="s">
        <v>7</v>
      </c>
      <c r="O161" s="68"/>
      <c r="P161" s="68"/>
      <c r="Q161" s="68"/>
      <c r="R161" s="580"/>
      <c r="S161" s="580"/>
      <c r="T161" s="580"/>
      <c r="U161" s="580"/>
      <c r="V161" s="580"/>
      <c r="W161" s="582" t="s">
        <v>1754</v>
      </c>
    </row>
    <row r="162" spans="1:23" ht="12.75">
      <c r="A162" s="583"/>
      <c r="B162" s="574"/>
      <c r="C162" s="593"/>
      <c r="D162" s="574"/>
      <c r="E162" s="580"/>
      <c r="F162" s="574"/>
      <c r="G162" s="574"/>
      <c r="H162" s="580"/>
      <c r="I162" s="580"/>
      <c r="J162" s="580"/>
      <c r="K162" s="579"/>
      <c r="L162" s="580"/>
      <c r="M162" s="580"/>
      <c r="N162" s="68" t="s">
        <v>8</v>
      </c>
      <c r="O162" s="68"/>
      <c r="P162" s="68"/>
      <c r="Q162" s="68"/>
      <c r="R162" s="574"/>
      <c r="S162" s="574"/>
      <c r="T162" s="574"/>
      <c r="U162" s="574"/>
      <c r="V162" s="574"/>
      <c r="W162" s="591"/>
    </row>
    <row r="163" spans="1:23" ht="12.75">
      <c r="A163" s="583"/>
      <c r="B163" s="574"/>
      <c r="C163" s="593"/>
      <c r="D163" s="574"/>
      <c r="E163" s="580"/>
      <c r="F163" s="574"/>
      <c r="G163" s="574"/>
      <c r="H163" s="580"/>
      <c r="I163" s="580"/>
      <c r="J163" s="580"/>
      <c r="K163" s="579"/>
      <c r="L163" s="580"/>
      <c r="M163" s="580"/>
      <c r="N163" s="68" t="s">
        <v>394</v>
      </c>
      <c r="O163" s="68"/>
      <c r="P163" s="68"/>
      <c r="Q163" s="68"/>
      <c r="R163" s="574"/>
      <c r="S163" s="574"/>
      <c r="T163" s="574"/>
      <c r="U163" s="574"/>
      <c r="V163" s="574"/>
      <c r="W163" s="591"/>
    </row>
    <row r="164" spans="1:23" ht="12.75">
      <c r="A164" s="583">
        <v>54</v>
      </c>
      <c r="B164" s="491" t="s">
        <v>1461</v>
      </c>
      <c r="C164" s="498" t="s">
        <v>1632</v>
      </c>
      <c r="D164" s="586" t="s">
        <v>1633</v>
      </c>
      <c r="E164" s="580">
        <v>150</v>
      </c>
      <c r="F164" s="491" t="s">
        <v>1634</v>
      </c>
      <c r="G164" s="490" t="s">
        <v>1635</v>
      </c>
      <c r="H164" s="580">
        <v>500</v>
      </c>
      <c r="I164" s="580">
        <v>4</v>
      </c>
      <c r="J164" s="580">
        <v>0.6</v>
      </c>
      <c r="K164" s="584">
        <f>J164*I164*0.6*9.81*1.2</f>
        <v>16.95168</v>
      </c>
      <c r="L164" s="580">
        <v>40</v>
      </c>
      <c r="M164" s="580">
        <f>L164*120</f>
        <v>4800</v>
      </c>
      <c r="N164" s="68" t="s">
        <v>7</v>
      </c>
      <c r="O164" s="68"/>
      <c r="P164" s="68"/>
      <c r="Q164" s="68"/>
      <c r="R164" s="580">
        <f>(O164*P164*Q164*100)+(O166*P166*Q166*80)+(Q165*P165*O165*80*2)+7500</f>
        <v>45900.00000000001</v>
      </c>
      <c r="S164" s="580">
        <f>6000+I164*1.22*100</f>
        <v>6488</v>
      </c>
      <c r="T164" s="580">
        <f>L164*100+M164*0.6</f>
        <v>6880</v>
      </c>
      <c r="U164" s="580">
        <v>1500</v>
      </c>
      <c r="V164" s="580">
        <f>SUM(R164:U164)</f>
        <v>60768.00000000001</v>
      </c>
      <c r="W164" s="582" t="s">
        <v>177</v>
      </c>
    </row>
    <row r="165" spans="1:23" ht="12.75">
      <c r="A165" s="583"/>
      <c r="B165" s="574"/>
      <c r="C165" s="593"/>
      <c r="D165" s="574"/>
      <c r="E165" s="580"/>
      <c r="F165" s="574"/>
      <c r="G165" s="574"/>
      <c r="H165" s="580"/>
      <c r="I165" s="580"/>
      <c r="J165" s="580"/>
      <c r="K165" s="579"/>
      <c r="L165" s="580"/>
      <c r="M165" s="580"/>
      <c r="N165" s="68" t="s">
        <v>8</v>
      </c>
      <c r="O165" s="68">
        <v>200</v>
      </c>
      <c r="P165" s="68">
        <v>0.8</v>
      </c>
      <c r="Q165" s="68">
        <v>1.5</v>
      </c>
      <c r="R165" s="574"/>
      <c r="S165" s="574"/>
      <c r="T165" s="574"/>
      <c r="U165" s="574"/>
      <c r="V165" s="574"/>
      <c r="W165" s="591"/>
    </row>
    <row r="166" spans="1:23" ht="12.75">
      <c r="A166" s="583"/>
      <c r="B166" s="574"/>
      <c r="C166" s="593"/>
      <c r="D166" s="574"/>
      <c r="E166" s="580"/>
      <c r="F166" s="574"/>
      <c r="G166" s="574"/>
      <c r="H166" s="580"/>
      <c r="I166" s="580"/>
      <c r="J166" s="580"/>
      <c r="K166" s="579"/>
      <c r="L166" s="580"/>
      <c r="M166" s="580"/>
      <c r="N166" s="68" t="s">
        <v>394</v>
      </c>
      <c r="O166" s="68"/>
      <c r="P166" s="68"/>
      <c r="Q166" s="68"/>
      <c r="R166" s="574"/>
      <c r="S166" s="574"/>
      <c r="T166" s="574"/>
      <c r="U166" s="574"/>
      <c r="V166" s="574"/>
      <c r="W166" s="591"/>
    </row>
    <row r="167" spans="1:23" ht="12.75">
      <c r="A167" s="583">
        <v>55</v>
      </c>
      <c r="B167" s="491" t="s">
        <v>1461</v>
      </c>
      <c r="C167" s="491" t="s">
        <v>1636</v>
      </c>
      <c r="D167" s="497" t="s">
        <v>1637</v>
      </c>
      <c r="E167" s="580">
        <v>600</v>
      </c>
      <c r="F167" s="491" t="s">
        <v>1638</v>
      </c>
      <c r="G167" s="490" t="s">
        <v>1639</v>
      </c>
      <c r="H167" s="580">
        <v>536</v>
      </c>
      <c r="I167" s="580">
        <v>6</v>
      </c>
      <c r="J167" s="580">
        <v>0.2</v>
      </c>
      <c r="K167" s="584">
        <f>J167*I167*0.6*9.81*1.2</f>
        <v>8.475840000000002</v>
      </c>
      <c r="L167" s="580">
        <v>30</v>
      </c>
      <c r="M167" s="580">
        <f>L167*120</f>
        <v>3600</v>
      </c>
      <c r="N167" s="68" t="s">
        <v>7</v>
      </c>
      <c r="O167" s="68"/>
      <c r="P167" s="68"/>
      <c r="Q167" s="68"/>
      <c r="R167" s="580">
        <f>(O167*P167*Q167*100)+(O169*P169*Q169*80)+(Q168*P168*O168*80*2)+7500</f>
        <v>36300</v>
      </c>
      <c r="S167" s="580">
        <f>6000+I167*1.22*100</f>
        <v>6732</v>
      </c>
      <c r="T167" s="580">
        <f>L167*100+M167*0.6</f>
        <v>5160</v>
      </c>
      <c r="U167" s="580">
        <v>1500</v>
      </c>
      <c r="V167" s="580">
        <f>SUM(R167:U167)</f>
        <v>49692</v>
      </c>
      <c r="W167" s="582" t="s">
        <v>1754</v>
      </c>
    </row>
    <row r="168" spans="1:23" ht="12.75">
      <c r="A168" s="583"/>
      <c r="B168" s="574"/>
      <c r="C168" s="574"/>
      <c r="D168" s="574"/>
      <c r="E168" s="580"/>
      <c r="F168" s="574"/>
      <c r="G168" s="574"/>
      <c r="H168" s="580"/>
      <c r="I168" s="580"/>
      <c r="J168" s="580"/>
      <c r="K168" s="579"/>
      <c r="L168" s="580"/>
      <c r="M168" s="580"/>
      <c r="N168" s="68" t="s">
        <v>8</v>
      </c>
      <c r="O168" s="68">
        <v>150</v>
      </c>
      <c r="P168" s="68">
        <v>0.8</v>
      </c>
      <c r="Q168" s="68">
        <v>1.5</v>
      </c>
      <c r="R168" s="574"/>
      <c r="S168" s="574"/>
      <c r="T168" s="574"/>
      <c r="U168" s="574"/>
      <c r="V168" s="574"/>
      <c r="W168" s="591"/>
    </row>
    <row r="169" spans="1:23" ht="12.75">
      <c r="A169" s="583"/>
      <c r="B169" s="574"/>
      <c r="C169" s="574"/>
      <c r="D169" s="574"/>
      <c r="E169" s="580"/>
      <c r="F169" s="574"/>
      <c r="G169" s="574"/>
      <c r="H169" s="580"/>
      <c r="I169" s="580"/>
      <c r="J169" s="580"/>
      <c r="K169" s="579"/>
      <c r="L169" s="580"/>
      <c r="M169" s="580"/>
      <c r="N169" s="68" t="s">
        <v>394</v>
      </c>
      <c r="O169" s="68"/>
      <c r="P169" s="68"/>
      <c r="Q169" s="68"/>
      <c r="R169" s="574"/>
      <c r="S169" s="574"/>
      <c r="T169" s="574"/>
      <c r="U169" s="574"/>
      <c r="V169" s="574"/>
      <c r="W169" s="591"/>
    </row>
    <row r="170" spans="1:23" ht="12.75">
      <c r="A170" s="583">
        <v>56</v>
      </c>
      <c r="B170" s="491" t="s">
        <v>1461</v>
      </c>
      <c r="C170" s="491" t="s">
        <v>1636</v>
      </c>
      <c r="D170" s="592" t="s">
        <v>1640</v>
      </c>
      <c r="E170" s="580">
        <v>80</v>
      </c>
      <c r="F170" s="491" t="s">
        <v>1641</v>
      </c>
      <c r="G170" s="490" t="s">
        <v>1642</v>
      </c>
      <c r="H170" s="580">
        <v>503</v>
      </c>
      <c r="I170" s="580">
        <v>5</v>
      </c>
      <c r="J170" s="580">
        <v>0.15</v>
      </c>
      <c r="K170" s="584">
        <f>J170*I170*0.6*9.81*1.2</f>
        <v>5.297399999999999</v>
      </c>
      <c r="L170" s="580">
        <v>15</v>
      </c>
      <c r="M170" s="580">
        <f>L170*120</f>
        <v>1800</v>
      </c>
      <c r="N170" s="68" t="s">
        <v>7</v>
      </c>
      <c r="O170" s="68"/>
      <c r="P170" s="68"/>
      <c r="Q170" s="68"/>
      <c r="R170" s="580">
        <f>(O170*P170*Q170*100)+(O172*P172*Q172*80)+(Q171*P171*O171*80*2)+7500</f>
        <v>26700.000000000004</v>
      </c>
      <c r="S170" s="580">
        <f>6000+I170*1.22*100</f>
        <v>6610</v>
      </c>
      <c r="T170" s="580">
        <f>L170*100+M170*0.6</f>
        <v>2580</v>
      </c>
      <c r="U170" s="580">
        <v>1500</v>
      </c>
      <c r="V170" s="580">
        <f>SUM(R170:U170)</f>
        <v>37390</v>
      </c>
      <c r="W170" s="582" t="s">
        <v>177</v>
      </c>
    </row>
    <row r="171" spans="1:23" ht="12.75">
      <c r="A171" s="583"/>
      <c r="B171" s="574"/>
      <c r="C171" s="574"/>
      <c r="D171" s="574"/>
      <c r="E171" s="580"/>
      <c r="F171" s="574"/>
      <c r="G171" s="574"/>
      <c r="H171" s="580"/>
      <c r="I171" s="580"/>
      <c r="J171" s="580"/>
      <c r="K171" s="579"/>
      <c r="L171" s="580"/>
      <c r="M171" s="580"/>
      <c r="N171" s="68" t="s">
        <v>8</v>
      </c>
      <c r="O171" s="68">
        <v>100</v>
      </c>
      <c r="P171" s="68">
        <v>0.8</v>
      </c>
      <c r="Q171" s="68">
        <v>1.5</v>
      </c>
      <c r="R171" s="574"/>
      <c r="S171" s="574"/>
      <c r="T171" s="574"/>
      <c r="U171" s="574"/>
      <c r="V171" s="574"/>
      <c r="W171" s="591"/>
    </row>
    <row r="172" spans="1:23" ht="12.75">
      <c r="A172" s="583"/>
      <c r="B172" s="574"/>
      <c r="C172" s="574"/>
      <c r="D172" s="574"/>
      <c r="E172" s="580"/>
      <c r="F172" s="574"/>
      <c r="G172" s="574"/>
      <c r="H172" s="580"/>
      <c r="I172" s="580"/>
      <c r="J172" s="580"/>
      <c r="K172" s="579"/>
      <c r="L172" s="580"/>
      <c r="M172" s="580"/>
      <c r="N172" s="68" t="s">
        <v>394</v>
      </c>
      <c r="O172" s="68"/>
      <c r="P172" s="68"/>
      <c r="Q172" s="68"/>
      <c r="R172" s="574"/>
      <c r="S172" s="574"/>
      <c r="T172" s="574"/>
      <c r="U172" s="574"/>
      <c r="V172" s="574"/>
      <c r="W172" s="591"/>
    </row>
    <row r="173" spans="1:23" ht="12.75">
      <c r="A173" s="583">
        <v>57</v>
      </c>
      <c r="B173" s="491" t="s">
        <v>1461</v>
      </c>
      <c r="C173" s="491" t="s">
        <v>1636</v>
      </c>
      <c r="D173" s="587" t="s">
        <v>1643</v>
      </c>
      <c r="E173" s="580">
        <v>200</v>
      </c>
      <c r="F173" s="491" t="s">
        <v>1644</v>
      </c>
      <c r="G173" s="490" t="s">
        <v>1645</v>
      </c>
      <c r="H173" s="580">
        <v>528</v>
      </c>
      <c r="I173" s="580">
        <v>3</v>
      </c>
      <c r="J173" s="580">
        <v>0.25</v>
      </c>
      <c r="K173" s="584">
        <f>J173*I173*0.6*9.81*1.2</f>
        <v>5.297399999999999</v>
      </c>
      <c r="L173" s="580">
        <v>15</v>
      </c>
      <c r="M173" s="580">
        <f>L173*120</f>
        <v>1800</v>
      </c>
      <c r="N173" s="68" t="s">
        <v>7</v>
      </c>
      <c r="O173" s="68"/>
      <c r="P173" s="68"/>
      <c r="Q173" s="68"/>
      <c r="R173" s="580">
        <f>(O173*P173*Q173*100)+(O175*P175*Q175*80)+(Q174*P174*O174*80*2)+7500</f>
        <v>36300</v>
      </c>
      <c r="S173" s="580">
        <f>6000+I173*1.22*100</f>
        <v>6366</v>
      </c>
      <c r="T173" s="580">
        <f>L173*100+M173*0.6</f>
        <v>2580</v>
      </c>
      <c r="U173" s="580">
        <v>1500</v>
      </c>
      <c r="V173" s="580">
        <f>SUM(R173:U173)</f>
        <v>46746</v>
      </c>
      <c r="W173" s="589" t="s">
        <v>197</v>
      </c>
    </row>
    <row r="174" spans="1:23" ht="12.75">
      <c r="A174" s="583"/>
      <c r="B174" s="574"/>
      <c r="C174" s="574"/>
      <c r="D174" s="574"/>
      <c r="E174" s="580"/>
      <c r="F174" s="574"/>
      <c r="G174" s="574"/>
      <c r="H174" s="580"/>
      <c r="I174" s="580"/>
      <c r="J174" s="580"/>
      <c r="K174" s="579"/>
      <c r="L174" s="580"/>
      <c r="M174" s="580"/>
      <c r="N174" s="68" t="s">
        <v>8</v>
      </c>
      <c r="O174" s="68">
        <v>150</v>
      </c>
      <c r="P174" s="68">
        <v>0.8</v>
      </c>
      <c r="Q174" s="68">
        <v>1.5</v>
      </c>
      <c r="R174" s="574"/>
      <c r="S174" s="574"/>
      <c r="T174" s="574"/>
      <c r="U174" s="574"/>
      <c r="V174" s="574"/>
      <c r="W174" s="589"/>
    </row>
    <row r="175" spans="1:23" ht="12.75">
      <c r="A175" s="583"/>
      <c r="B175" s="574"/>
      <c r="C175" s="574"/>
      <c r="D175" s="574"/>
      <c r="E175" s="580"/>
      <c r="F175" s="574"/>
      <c r="G175" s="574"/>
      <c r="H175" s="580"/>
      <c r="I175" s="580"/>
      <c r="J175" s="580"/>
      <c r="K175" s="579"/>
      <c r="L175" s="580"/>
      <c r="M175" s="580"/>
      <c r="N175" s="68" t="s">
        <v>394</v>
      </c>
      <c r="O175" s="68"/>
      <c r="P175" s="68"/>
      <c r="Q175" s="68"/>
      <c r="R175" s="574"/>
      <c r="S175" s="574"/>
      <c r="T175" s="574"/>
      <c r="U175" s="574"/>
      <c r="V175" s="574"/>
      <c r="W175" s="589"/>
    </row>
    <row r="176" spans="1:23" ht="12.75">
      <c r="A176" s="583">
        <v>58</v>
      </c>
      <c r="B176" s="491" t="s">
        <v>1461</v>
      </c>
      <c r="C176" s="491" t="s">
        <v>1636</v>
      </c>
      <c r="D176" s="586" t="s">
        <v>1646</v>
      </c>
      <c r="E176" s="580">
        <v>150</v>
      </c>
      <c r="F176" s="491" t="s">
        <v>1647</v>
      </c>
      <c r="G176" s="490" t="s">
        <v>1648</v>
      </c>
      <c r="H176" s="580">
        <v>540</v>
      </c>
      <c r="I176" s="580">
        <v>4</v>
      </c>
      <c r="J176" s="580">
        <v>0.3</v>
      </c>
      <c r="K176" s="584">
        <f>J176*I176*0.6*9.81*1.2</f>
        <v>8.47584</v>
      </c>
      <c r="L176" s="580">
        <v>30</v>
      </c>
      <c r="M176" s="580">
        <f>L176*120</f>
        <v>3600</v>
      </c>
      <c r="N176" s="68" t="s">
        <v>7</v>
      </c>
      <c r="O176" s="68"/>
      <c r="P176" s="68"/>
      <c r="Q176" s="68"/>
      <c r="R176" s="580">
        <f>(O176*P176*Q176*100)+(O178*P178*Q178*80)+(Q177*P177*O177*80*2)+7500</f>
        <v>36300</v>
      </c>
      <c r="S176" s="580">
        <f>6000+I176*1.22*100</f>
        <v>6488</v>
      </c>
      <c r="T176" s="580">
        <f>L176*100+M176*0.6</f>
        <v>5160</v>
      </c>
      <c r="U176" s="580">
        <v>1500</v>
      </c>
      <c r="V176" s="580">
        <f>SUM(R176:U176)</f>
        <v>49448</v>
      </c>
      <c r="W176" s="582" t="s">
        <v>177</v>
      </c>
    </row>
    <row r="177" spans="1:23" ht="12.75">
      <c r="A177" s="583"/>
      <c r="B177" s="574"/>
      <c r="C177" s="574"/>
      <c r="D177" s="574"/>
      <c r="E177" s="580"/>
      <c r="F177" s="574"/>
      <c r="G177" s="574"/>
      <c r="H177" s="580"/>
      <c r="I177" s="580"/>
      <c r="J177" s="580"/>
      <c r="K177" s="579"/>
      <c r="L177" s="580"/>
      <c r="M177" s="580"/>
      <c r="N177" s="68" t="s">
        <v>8</v>
      </c>
      <c r="O177" s="68">
        <v>150</v>
      </c>
      <c r="P177" s="68">
        <v>0.8</v>
      </c>
      <c r="Q177" s="68">
        <v>1.5</v>
      </c>
      <c r="R177" s="574"/>
      <c r="S177" s="574"/>
      <c r="T177" s="574"/>
      <c r="U177" s="574"/>
      <c r="V177" s="574"/>
      <c r="W177" s="591"/>
    </row>
    <row r="178" spans="1:23" ht="12.75">
      <c r="A178" s="583"/>
      <c r="B178" s="574"/>
      <c r="C178" s="574"/>
      <c r="D178" s="574"/>
      <c r="E178" s="580"/>
      <c r="F178" s="574"/>
      <c r="G178" s="574"/>
      <c r="H178" s="580"/>
      <c r="I178" s="580"/>
      <c r="J178" s="580"/>
      <c r="K178" s="579"/>
      <c r="L178" s="580"/>
      <c r="M178" s="580"/>
      <c r="N178" s="68" t="s">
        <v>394</v>
      </c>
      <c r="O178" s="68"/>
      <c r="P178" s="68"/>
      <c r="Q178" s="68"/>
      <c r="R178" s="574"/>
      <c r="S178" s="574"/>
      <c r="T178" s="574"/>
      <c r="U178" s="574"/>
      <c r="V178" s="574"/>
      <c r="W178" s="591"/>
    </row>
    <row r="179" spans="1:23" ht="12.75">
      <c r="A179" s="583">
        <v>59</v>
      </c>
      <c r="B179" s="491" t="s">
        <v>1461</v>
      </c>
      <c r="C179" s="491" t="s">
        <v>1636</v>
      </c>
      <c r="D179" s="497" t="s">
        <v>1649</v>
      </c>
      <c r="E179" s="580">
        <v>140</v>
      </c>
      <c r="F179" s="491" t="s">
        <v>1650</v>
      </c>
      <c r="G179" s="490" t="s">
        <v>1651</v>
      </c>
      <c r="H179" s="580">
        <v>546</v>
      </c>
      <c r="I179" s="580">
        <v>4</v>
      </c>
      <c r="J179" s="580">
        <v>0.3</v>
      </c>
      <c r="K179" s="584">
        <f>J179*I179*0.6*9.81*1.2</f>
        <v>8.47584</v>
      </c>
      <c r="L179" s="580">
        <v>40</v>
      </c>
      <c r="M179" s="580">
        <f>L179*120</f>
        <v>4800</v>
      </c>
      <c r="N179" s="68" t="s">
        <v>7</v>
      </c>
      <c r="O179" s="68"/>
      <c r="P179" s="68"/>
      <c r="Q179" s="68"/>
      <c r="R179" s="580">
        <f>(O179*P179*Q179*100)+(O181*P181*Q181*80)+(Q180*P180*O180*80*2)+7500</f>
        <v>36300</v>
      </c>
      <c r="S179" s="580">
        <f>6000+I179*1.22*100</f>
        <v>6488</v>
      </c>
      <c r="T179" s="580">
        <f>L179*100+M179*0.6</f>
        <v>6880</v>
      </c>
      <c r="U179" s="580">
        <v>1500</v>
      </c>
      <c r="V179" s="580">
        <f>SUM(R179:U179)</f>
        <v>51168</v>
      </c>
      <c r="W179" s="582" t="s">
        <v>177</v>
      </c>
    </row>
    <row r="180" spans="1:23" ht="12.75">
      <c r="A180" s="583"/>
      <c r="B180" s="574"/>
      <c r="C180" s="574"/>
      <c r="D180" s="574"/>
      <c r="E180" s="580"/>
      <c r="F180" s="574"/>
      <c r="G180" s="574"/>
      <c r="H180" s="580"/>
      <c r="I180" s="580"/>
      <c r="J180" s="580"/>
      <c r="K180" s="579"/>
      <c r="L180" s="580"/>
      <c r="M180" s="580"/>
      <c r="N180" s="68" t="s">
        <v>8</v>
      </c>
      <c r="O180" s="68">
        <v>150</v>
      </c>
      <c r="P180" s="68">
        <v>0.8</v>
      </c>
      <c r="Q180" s="68">
        <v>1.5</v>
      </c>
      <c r="R180" s="574"/>
      <c r="S180" s="574"/>
      <c r="T180" s="574"/>
      <c r="U180" s="574"/>
      <c r="V180" s="574"/>
      <c r="W180" s="591"/>
    </row>
    <row r="181" spans="1:23" ht="12.75">
      <c r="A181" s="583"/>
      <c r="B181" s="574"/>
      <c r="C181" s="574"/>
      <c r="D181" s="574"/>
      <c r="E181" s="580"/>
      <c r="F181" s="574"/>
      <c r="G181" s="574"/>
      <c r="H181" s="580"/>
      <c r="I181" s="580"/>
      <c r="J181" s="580"/>
      <c r="K181" s="579"/>
      <c r="L181" s="580"/>
      <c r="M181" s="580"/>
      <c r="N181" s="68" t="s">
        <v>394</v>
      </c>
      <c r="O181" s="68"/>
      <c r="P181" s="68"/>
      <c r="Q181" s="68"/>
      <c r="R181" s="574"/>
      <c r="S181" s="574"/>
      <c r="T181" s="574"/>
      <c r="U181" s="574"/>
      <c r="V181" s="574"/>
      <c r="W181" s="591"/>
    </row>
    <row r="182" spans="1:23" ht="12.75">
      <c r="A182" s="583">
        <v>60</v>
      </c>
      <c r="B182" s="491" t="s">
        <v>1461</v>
      </c>
      <c r="C182" s="491" t="s">
        <v>1636</v>
      </c>
      <c r="D182" s="592" t="s">
        <v>1652</v>
      </c>
      <c r="E182" s="580">
        <v>200</v>
      </c>
      <c r="F182" s="491" t="s">
        <v>1653</v>
      </c>
      <c r="G182" s="490" t="s">
        <v>1654</v>
      </c>
      <c r="H182" s="580">
        <v>552</v>
      </c>
      <c r="I182" s="580">
        <v>4</v>
      </c>
      <c r="J182" s="580">
        <v>0.3</v>
      </c>
      <c r="K182" s="584">
        <f>J182*I182*0.6*9.81*1.2</f>
        <v>8.47584</v>
      </c>
      <c r="L182" s="580">
        <v>30</v>
      </c>
      <c r="M182" s="580">
        <f>L182*120</f>
        <v>3600</v>
      </c>
      <c r="N182" s="68" t="s">
        <v>7</v>
      </c>
      <c r="O182" s="68"/>
      <c r="P182" s="68"/>
      <c r="Q182" s="68"/>
      <c r="R182" s="580">
        <f>(O182*P182*Q182*100)+(O184*P184*Q184*80)+(Q183*P183*O183*80*2)+7500</f>
        <v>32460.000000000004</v>
      </c>
      <c r="S182" s="580">
        <f>6000+I182*1.22*100</f>
        <v>6488</v>
      </c>
      <c r="T182" s="580">
        <f>L182*100+M182*0.6</f>
        <v>5160</v>
      </c>
      <c r="U182" s="580">
        <v>1500</v>
      </c>
      <c r="V182" s="580">
        <f>SUM(R182:U182)</f>
        <v>45608</v>
      </c>
      <c r="W182" s="582" t="s">
        <v>177</v>
      </c>
    </row>
    <row r="183" spans="1:23" ht="12.75">
      <c r="A183" s="583"/>
      <c r="B183" s="574"/>
      <c r="C183" s="574"/>
      <c r="D183" s="574"/>
      <c r="E183" s="580"/>
      <c r="F183" s="574"/>
      <c r="G183" s="574"/>
      <c r="H183" s="580"/>
      <c r="I183" s="580"/>
      <c r="J183" s="580"/>
      <c r="K183" s="579"/>
      <c r="L183" s="580"/>
      <c r="M183" s="580"/>
      <c r="N183" s="68" t="s">
        <v>8</v>
      </c>
      <c r="O183" s="68">
        <v>130</v>
      </c>
      <c r="P183" s="68">
        <v>0.8</v>
      </c>
      <c r="Q183" s="68">
        <v>1.5</v>
      </c>
      <c r="R183" s="574"/>
      <c r="S183" s="574"/>
      <c r="T183" s="574"/>
      <c r="U183" s="574"/>
      <c r="V183" s="574"/>
      <c r="W183" s="591"/>
    </row>
    <row r="184" spans="1:23" ht="12.75">
      <c r="A184" s="583"/>
      <c r="B184" s="574"/>
      <c r="C184" s="574"/>
      <c r="D184" s="574"/>
      <c r="E184" s="580"/>
      <c r="F184" s="574"/>
      <c r="G184" s="574"/>
      <c r="H184" s="580"/>
      <c r="I184" s="580"/>
      <c r="J184" s="580"/>
      <c r="K184" s="579"/>
      <c r="L184" s="580"/>
      <c r="M184" s="580"/>
      <c r="N184" s="68" t="s">
        <v>394</v>
      </c>
      <c r="O184" s="68"/>
      <c r="P184" s="68"/>
      <c r="Q184" s="68"/>
      <c r="R184" s="574"/>
      <c r="S184" s="574"/>
      <c r="T184" s="574"/>
      <c r="U184" s="574"/>
      <c r="V184" s="574"/>
      <c r="W184" s="591"/>
    </row>
    <row r="185" spans="1:23" ht="12.75">
      <c r="A185" s="583">
        <v>61</v>
      </c>
      <c r="B185" s="491" t="s">
        <v>1461</v>
      </c>
      <c r="C185" s="491" t="s">
        <v>1636</v>
      </c>
      <c r="D185" s="587" t="s">
        <v>1655</v>
      </c>
      <c r="E185" s="580">
        <v>150</v>
      </c>
      <c r="F185" s="491" t="s">
        <v>1656</v>
      </c>
      <c r="G185" s="490" t="s">
        <v>1657</v>
      </c>
      <c r="H185" s="580">
        <v>557</v>
      </c>
      <c r="I185" s="580">
        <v>4</v>
      </c>
      <c r="J185" s="580">
        <v>0.4</v>
      </c>
      <c r="K185" s="584">
        <f>J185*I185*0.6*9.81*1.2</f>
        <v>11.30112</v>
      </c>
      <c r="L185" s="580">
        <v>40</v>
      </c>
      <c r="M185" s="580">
        <f>L185*120</f>
        <v>4800</v>
      </c>
      <c r="N185" s="68" t="s">
        <v>7</v>
      </c>
      <c r="O185" s="68"/>
      <c r="P185" s="68"/>
      <c r="Q185" s="68"/>
      <c r="R185" s="580">
        <f>(O185*P185*Q185*100)+(O187*P187*Q187*80)+(Q186*P186*O186*80*2)+7500</f>
        <v>30540.000000000004</v>
      </c>
      <c r="S185" s="580">
        <f>6000+I185*1.22*100</f>
        <v>6488</v>
      </c>
      <c r="T185" s="580">
        <f>L185*100+M185*0.6</f>
        <v>6880</v>
      </c>
      <c r="U185" s="580">
        <v>1500</v>
      </c>
      <c r="V185" s="580">
        <f>SUM(R185:U185)</f>
        <v>45408</v>
      </c>
      <c r="W185" s="589" t="s">
        <v>177</v>
      </c>
    </row>
    <row r="186" spans="1:23" ht="12.75">
      <c r="A186" s="583"/>
      <c r="B186" s="574"/>
      <c r="C186" s="574"/>
      <c r="D186" s="574"/>
      <c r="E186" s="580"/>
      <c r="F186" s="574"/>
      <c r="G186" s="574"/>
      <c r="H186" s="580"/>
      <c r="I186" s="580"/>
      <c r="J186" s="580"/>
      <c r="K186" s="579"/>
      <c r="L186" s="580"/>
      <c r="M186" s="580"/>
      <c r="N186" s="68" t="s">
        <v>8</v>
      </c>
      <c r="O186" s="68">
        <v>120</v>
      </c>
      <c r="P186" s="68">
        <v>0.8</v>
      </c>
      <c r="Q186" s="68">
        <v>1.5</v>
      </c>
      <c r="R186" s="574"/>
      <c r="S186" s="574"/>
      <c r="T186" s="574"/>
      <c r="U186" s="574"/>
      <c r="V186" s="574"/>
      <c r="W186" s="589"/>
    </row>
    <row r="187" spans="1:23" ht="12.75">
      <c r="A187" s="594"/>
      <c r="B187" s="595"/>
      <c r="C187" s="595"/>
      <c r="D187" s="595"/>
      <c r="E187" s="597"/>
      <c r="F187" s="595"/>
      <c r="G187" s="595"/>
      <c r="H187" s="597"/>
      <c r="I187" s="597"/>
      <c r="J187" s="597"/>
      <c r="K187" s="599"/>
      <c r="L187" s="597"/>
      <c r="M187" s="597"/>
      <c r="N187" s="71" t="s">
        <v>394</v>
      </c>
      <c r="O187" s="71"/>
      <c r="P187" s="71"/>
      <c r="Q187" s="71"/>
      <c r="R187" s="595"/>
      <c r="S187" s="595"/>
      <c r="T187" s="595"/>
      <c r="U187" s="595"/>
      <c r="V187" s="595"/>
      <c r="W187" s="655"/>
    </row>
    <row r="188" spans="1:23" ht="24" customHeight="1">
      <c r="A188" s="643" t="s">
        <v>372</v>
      </c>
      <c r="B188" s="643"/>
      <c r="C188" s="643"/>
      <c r="D188" s="161"/>
      <c r="E188" s="161">
        <f>SUM(E5:E185)</f>
        <v>12548</v>
      </c>
      <c r="F188" s="161"/>
      <c r="G188" s="161"/>
      <c r="H188" s="161"/>
      <c r="I188" s="161"/>
      <c r="J188" s="161"/>
      <c r="K188" s="202">
        <f>SUM(K5:K185)</f>
        <v>747.6397199999997</v>
      </c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>
        <f>SUM(V5:V185)</f>
        <v>2631694</v>
      </c>
      <c r="W188" s="181"/>
    </row>
  </sheetData>
  <mergeCells count="1172">
    <mergeCell ref="U185:U187"/>
    <mergeCell ref="V185:V187"/>
    <mergeCell ref="W185:W187"/>
    <mergeCell ref="A188:C188"/>
    <mergeCell ref="M185:M187"/>
    <mergeCell ref="R185:R187"/>
    <mergeCell ref="S185:S187"/>
    <mergeCell ref="T185:T187"/>
    <mergeCell ref="I185:I187"/>
    <mergeCell ref="J185:J187"/>
    <mergeCell ref="K185:K187"/>
    <mergeCell ref="L185:L187"/>
    <mergeCell ref="E185:E187"/>
    <mergeCell ref="F185:F187"/>
    <mergeCell ref="G185:G187"/>
    <mergeCell ref="H185:H187"/>
    <mergeCell ref="A185:A187"/>
    <mergeCell ref="B185:B187"/>
    <mergeCell ref="C185:C187"/>
    <mergeCell ref="D185:D187"/>
    <mergeCell ref="T182:T184"/>
    <mergeCell ref="U182:U184"/>
    <mergeCell ref="V182:V184"/>
    <mergeCell ref="W182:W184"/>
    <mergeCell ref="L182:L184"/>
    <mergeCell ref="M182:M184"/>
    <mergeCell ref="R182:R184"/>
    <mergeCell ref="S182:S184"/>
    <mergeCell ref="H182:H184"/>
    <mergeCell ref="I182:I184"/>
    <mergeCell ref="J182:J184"/>
    <mergeCell ref="K182:K184"/>
    <mergeCell ref="U179:U181"/>
    <mergeCell ref="V179:V181"/>
    <mergeCell ref="W179:W181"/>
    <mergeCell ref="A182:A184"/>
    <mergeCell ref="B182:B184"/>
    <mergeCell ref="C182:C184"/>
    <mergeCell ref="D182:D184"/>
    <mergeCell ref="E182:E184"/>
    <mergeCell ref="F182:F184"/>
    <mergeCell ref="G182:G184"/>
    <mergeCell ref="M179:M181"/>
    <mergeCell ref="R179:R181"/>
    <mergeCell ref="S179:S181"/>
    <mergeCell ref="T179:T181"/>
    <mergeCell ref="I179:I181"/>
    <mergeCell ref="J179:J181"/>
    <mergeCell ref="K179:K181"/>
    <mergeCell ref="L179:L181"/>
    <mergeCell ref="E179:E181"/>
    <mergeCell ref="F179:F181"/>
    <mergeCell ref="G179:G181"/>
    <mergeCell ref="H179:H181"/>
    <mergeCell ref="A179:A181"/>
    <mergeCell ref="B179:B181"/>
    <mergeCell ref="C179:C181"/>
    <mergeCell ref="D179:D181"/>
    <mergeCell ref="T176:T178"/>
    <mergeCell ref="U176:U178"/>
    <mergeCell ref="V176:V178"/>
    <mergeCell ref="W176:W178"/>
    <mergeCell ref="L176:L178"/>
    <mergeCell ref="M176:M178"/>
    <mergeCell ref="R176:R178"/>
    <mergeCell ref="S176:S178"/>
    <mergeCell ref="H176:H178"/>
    <mergeCell ref="I176:I178"/>
    <mergeCell ref="J176:J178"/>
    <mergeCell ref="K176:K178"/>
    <mergeCell ref="U173:U175"/>
    <mergeCell ref="V173:V175"/>
    <mergeCell ref="W173:W175"/>
    <mergeCell ref="A176:A178"/>
    <mergeCell ref="B176:B178"/>
    <mergeCell ref="C176:C178"/>
    <mergeCell ref="D176:D178"/>
    <mergeCell ref="E176:E178"/>
    <mergeCell ref="F176:F178"/>
    <mergeCell ref="G176:G178"/>
    <mergeCell ref="M173:M175"/>
    <mergeCell ref="R173:R175"/>
    <mergeCell ref="S173:S175"/>
    <mergeCell ref="T173:T175"/>
    <mergeCell ref="I173:I175"/>
    <mergeCell ref="J173:J175"/>
    <mergeCell ref="K173:K175"/>
    <mergeCell ref="L173:L175"/>
    <mergeCell ref="E173:E175"/>
    <mergeCell ref="F173:F175"/>
    <mergeCell ref="G173:G175"/>
    <mergeCell ref="H173:H175"/>
    <mergeCell ref="A173:A175"/>
    <mergeCell ref="B173:B175"/>
    <mergeCell ref="C173:C175"/>
    <mergeCell ref="D173:D175"/>
    <mergeCell ref="T170:T172"/>
    <mergeCell ref="U170:U172"/>
    <mergeCell ref="V170:V172"/>
    <mergeCell ref="W170:W172"/>
    <mergeCell ref="L170:L172"/>
    <mergeCell ref="M170:M172"/>
    <mergeCell ref="R170:R172"/>
    <mergeCell ref="S170:S172"/>
    <mergeCell ref="H170:H172"/>
    <mergeCell ref="I170:I172"/>
    <mergeCell ref="J170:J172"/>
    <mergeCell ref="K170:K172"/>
    <mergeCell ref="U167:U169"/>
    <mergeCell ref="V167:V169"/>
    <mergeCell ref="W167:W169"/>
    <mergeCell ref="A170:A172"/>
    <mergeCell ref="B170:B172"/>
    <mergeCell ref="C170:C172"/>
    <mergeCell ref="D170:D172"/>
    <mergeCell ref="E170:E172"/>
    <mergeCell ref="F170:F172"/>
    <mergeCell ref="G170:G172"/>
    <mergeCell ref="M167:M169"/>
    <mergeCell ref="R167:R169"/>
    <mergeCell ref="S167:S169"/>
    <mergeCell ref="T167:T169"/>
    <mergeCell ref="I167:I169"/>
    <mergeCell ref="J167:J169"/>
    <mergeCell ref="K167:K169"/>
    <mergeCell ref="L167:L169"/>
    <mergeCell ref="E167:E169"/>
    <mergeCell ref="F167:F169"/>
    <mergeCell ref="G167:G169"/>
    <mergeCell ref="H167:H169"/>
    <mergeCell ref="A167:A169"/>
    <mergeCell ref="B167:B169"/>
    <mergeCell ref="C167:C169"/>
    <mergeCell ref="D167:D169"/>
    <mergeCell ref="T164:T166"/>
    <mergeCell ref="U164:U166"/>
    <mergeCell ref="V164:V166"/>
    <mergeCell ref="W164:W166"/>
    <mergeCell ref="L164:L166"/>
    <mergeCell ref="M164:M166"/>
    <mergeCell ref="R164:R166"/>
    <mergeCell ref="S164:S166"/>
    <mergeCell ref="H164:H166"/>
    <mergeCell ref="I164:I166"/>
    <mergeCell ref="J164:J166"/>
    <mergeCell ref="K164:K166"/>
    <mergeCell ref="U161:U163"/>
    <mergeCell ref="V161:V163"/>
    <mergeCell ref="W161:W163"/>
    <mergeCell ref="A164:A166"/>
    <mergeCell ref="B164:B166"/>
    <mergeCell ref="C164:C166"/>
    <mergeCell ref="D164:D166"/>
    <mergeCell ref="E164:E166"/>
    <mergeCell ref="F164:F166"/>
    <mergeCell ref="G164:G166"/>
    <mergeCell ref="M161:M163"/>
    <mergeCell ref="R161:R163"/>
    <mergeCell ref="S161:S163"/>
    <mergeCell ref="T161:T163"/>
    <mergeCell ref="I161:I163"/>
    <mergeCell ref="J161:J163"/>
    <mergeCell ref="K161:K163"/>
    <mergeCell ref="L161:L163"/>
    <mergeCell ref="E161:E163"/>
    <mergeCell ref="F161:F163"/>
    <mergeCell ref="G161:G163"/>
    <mergeCell ref="H161:H163"/>
    <mergeCell ref="A161:A163"/>
    <mergeCell ref="B161:B163"/>
    <mergeCell ref="C161:C163"/>
    <mergeCell ref="D161:D163"/>
    <mergeCell ref="T158:T160"/>
    <mergeCell ref="U158:U160"/>
    <mergeCell ref="V158:V160"/>
    <mergeCell ref="W158:W160"/>
    <mergeCell ref="L158:L160"/>
    <mergeCell ref="M158:M160"/>
    <mergeCell ref="R158:R160"/>
    <mergeCell ref="S158:S160"/>
    <mergeCell ref="H158:H160"/>
    <mergeCell ref="I158:I160"/>
    <mergeCell ref="J158:J160"/>
    <mergeCell ref="K158:K160"/>
    <mergeCell ref="U155:U157"/>
    <mergeCell ref="V155:V157"/>
    <mergeCell ref="W155:W157"/>
    <mergeCell ref="A158:A160"/>
    <mergeCell ref="B158:B160"/>
    <mergeCell ref="C158:C160"/>
    <mergeCell ref="D158:D160"/>
    <mergeCell ref="E158:E160"/>
    <mergeCell ref="F158:F160"/>
    <mergeCell ref="G158:G160"/>
    <mergeCell ref="M155:M157"/>
    <mergeCell ref="R155:R157"/>
    <mergeCell ref="S155:S157"/>
    <mergeCell ref="T155:T157"/>
    <mergeCell ref="I155:I157"/>
    <mergeCell ref="J155:J157"/>
    <mergeCell ref="K155:K157"/>
    <mergeCell ref="L155:L157"/>
    <mergeCell ref="E155:E157"/>
    <mergeCell ref="F155:F157"/>
    <mergeCell ref="G155:G157"/>
    <mergeCell ref="H155:H157"/>
    <mergeCell ref="A155:A157"/>
    <mergeCell ref="B155:B157"/>
    <mergeCell ref="C155:C157"/>
    <mergeCell ref="D155:D157"/>
    <mergeCell ref="T152:T154"/>
    <mergeCell ref="U152:U154"/>
    <mergeCell ref="V152:V154"/>
    <mergeCell ref="W152:W154"/>
    <mergeCell ref="L152:L154"/>
    <mergeCell ref="M152:M154"/>
    <mergeCell ref="R152:R154"/>
    <mergeCell ref="S152:S154"/>
    <mergeCell ref="H152:H154"/>
    <mergeCell ref="I152:I154"/>
    <mergeCell ref="J152:J154"/>
    <mergeCell ref="K152:K154"/>
    <mergeCell ref="U149:U151"/>
    <mergeCell ref="V149:V151"/>
    <mergeCell ref="W149:W151"/>
    <mergeCell ref="A152:A154"/>
    <mergeCell ref="B152:B154"/>
    <mergeCell ref="C152:C154"/>
    <mergeCell ref="D152:D154"/>
    <mergeCell ref="E152:E154"/>
    <mergeCell ref="F152:F154"/>
    <mergeCell ref="G152:G154"/>
    <mergeCell ref="M149:M151"/>
    <mergeCell ref="R149:R151"/>
    <mergeCell ref="S149:S151"/>
    <mergeCell ref="T149:T151"/>
    <mergeCell ref="I149:I151"/>
    <mergeCell ref="J149:J151"/>
    <mergeCell ref="K149:K151"/>
    <mergeCell ref="L149:L151"/>
    <mergeCell ref="E149:E151"/>
    <mergeCell ref="F149:F151"/>
    <mergeCell ref="G149:G151"/>
    <mergeCell ref="H149:H151"/>
    <mergeCell ref="A149:A151"/>
    <mergeCell ref="B149:B151"/>
    <mergeCell ref="C149:C151"/>
    <mergeCell ref="D149:D151"/>
    <mergeCell ref="T146:T148"/>
    <mergeCell ref="U146:U148"/>
    <mergeCell ref="V146:V148"/>
    <mergeCell ref="W146:W148"/>
    <mergeCell ref="L146:L148"/>
    <mergeCell ref="M146:M148"/>
    <mergeCell ref="R146:R148"/>
    <mergeCell ref="S146:S148"/>
    <mergeCell ref="H146:H148"/>
    <mergeCell ref="I146:I148"/>
    <mergeCell ref="J146:J148"/>
    <mergeCell ref="K146:K148"/>
    <mergeCell ref="U143:U145"/>
    <mergeCell ref="V143:V145"/>
    <mergeCell ref="W143:W145"/>
    <mergeCell ref="A146:A148"/>
    <mergeCell ref="B146:B148"/>
    <mergeCell ref="C146:C148"/>
    <mergeCell ref="D146:D148"/>
    <mergeCell ref="E146:E148"/>
    <mergeCell ref="F146:F148"/>
    <mergeCell ref="G146:G148"/>
    <mergeCell ref="M143:M145"/>
    <mergeCell ref="R143:R145"/>
    <mergeCell ref="S143:S145"/>
    <mergeCell ref="T143:T145"/>
    <mergeCell ref="I143:I145"/>
    <mergeCell ref="J143:J145"/>
    <mergeCell ref="K143:K145"/>
    <mergeCell ref="L143:L145"/>
    <mergeCell ref="E143:E145"/>
    <mergeCell ref="F143:F145"/>
    <mergeCell ref="G143:G145"/>
    <mergeCell ref="H143:H145"/>
    <mergeCell ref="A143:A145"/>
    <mergeCell ref="B143:B145"/>
    <mergeCell ref="C143:C145"/>
    <mergeCell ref="D143:D145"/>
    <mergeCell ref="T140:T142"/>
    <mergeCell ref="U140:U142"/>
    <mergeCell ref="V140:V142"/>
    <mergeCell ref="W140:W142"/>
    <mergeCell ref="L140:L142"/>
    <mergeCell ref="M140:M142"/>
    <mergeCell ref="R140:R142"/>
    <mergeCell ref="S140:S142"/>
    <mergeCell ref="H140:H142"/>
    <mergeCell ref="I140:I142"/>
    <mergeCell ref="J140:J142"/>
    <mergeCell ref="K140:K142"/>
    <mergeCell ref="U137:U139"/>
    <mergeCell ref="V137:V139"/>
    <mergeCell ref="W137:W139"/>
    <mergeCell ref="A140:A142"/>
    <mergeCell ref="B140:B142"/>
    <mergeCell ref="C140:C142"/>
    <mergeCell ref="D140:D142"/>
    <mergeCell ref="E140:E142"/>
    <mergeCell ref="F140:F142"/>
    <mergeCell ref="G140:G142"/>
    <mergeCell ref="M137:M139"/>
    <mergeCell ref="R137:R139"/>
    <mergeCell ref="S137:S139"/>
    <mergeCell ref="T137:T139"/>
    <mergeCell ref="I137:I139"/>
    <mergeCell ref="J137:J139"/>
    <mergeCell ref="K137:K139"/>
    <mergeCell ref="L137:L139"/>
    <mergeCell ref="E137:E139"/>
    <mergeCell ref="F137:F139"/>
    <mergeCell ref="G137:G139"/>
    <mergeCell ref="H137:H139"/>
    <mergeCell ref="A137:A139"/>
    <mergeCell ref="B137:B139"/>
    <mergeCell ref="C137:C139"/>
    <mergeCell ref="D137:D139"/>
    <mergeCell ref="T134:T136"/>
    <mergeCell ref="U134:U136"/>
    <mergeCell ref="V134:V136"/>
    <mergeCell ref="W134:W136"/>
    <mergeCell ref="L134:L136"/>
    <mergeCell ref="M134:M136"/>
    <mergeCell ref="R134:R136"/>
    <mergeCell ref="S134:S136"/>
    <mergeCell ref="H134:H136"/>
    <mergeCell ref="I134:I136"/>
    <mergeCell ref="J134:J136"/>
    <mergeCell ref="K134:K136"/>
    <mergeCell ref="U131:U133"/>
    <mergeCell ref="V131:V133"/>
    <mergeCell ref="W131:W133"/>
    <mergeCell ref="A134:A136"/>
    <mergeCell ref="B134:B136"/>
    <mergeCell ref="C134:C136"/>
    <mergeCell ref="D134:D136"/>
    <mergeCell ref="E134:E136"/>
    <mergeCell ref="F134:F136"/>
    <mergeCell ref="G134:G136"/>
    <mergeCell ref="M131:M133"/>
    <mergeCell ref="R131:R133"/>
    <mergeCell ref="S131:S133"/>
    <mergeCell ref="T131:T133"/>
    <mergeCell ref="I131:I133"/>
    <mergeCell ref="J131:J133"/>
    <mergeCell ref="K131:K133"/>
    <mergeCell ref="L131:L133"/>
    <mergeCell ref="E131:E133"/>
    <mergeCell ref="F131:F133"/>
    <mergeCell ref="G131:G133"/>
    <mergeCell ref="H131:H133"/>
    <mergeCell ref="A131:A133"/>
    <mergeCell ref="B131:B133"/>
    <mergeCell ref="C131:C133"/>
    <mergeCell ref="D131:D133"/>
    <mergeCell ref="T128:T130"/>
    <mergeCell ref="U128:U130"/>
    <mergeCell ref="V128:V130"/>
    <mergeCell ref="W128:W130"/>
    <mergeCell ref="L128:L130"/>
    <mergeCell ref="M128:M130"/>
    <mergeCell ref="R128:R130"/>
    <mergeCell ref="S128:S130"/>
    <mergeCell ref="H128:H130"/>
    <mergeCell ref="I128:I130"/>
    <mergeCell ref="J128:J130"/>
    <mergeCell ref="K128:K130"/>
    <mergeCell ref="U125:U127"/>
    <mergeCell ref="V125:V127"/>
    <mergeCell ref="W125:W127"/>
    <mergeCell ref="A128:A130"/>
    <mergeCell ref="B128:B130"/>
    <mergeCell ref="C128:C130"/>
    <mergeCell ref="D128:D130"/>
    <mergeCell ref="E128:E130"/>
    <mergeCell ref="F128:F130"/>
    <mergeCell ref="G128:G130"/>
    <mergeCell ref="M125:M127"/>
    <mergeCell ref="R125:R127"/>
    <mergeCell ref="S125:S127"/>
    <mergeCell ref="T125:T127"/>
    <mergeCell ref="I125:I127"/>
    <mergeCell ref="J125:J127"/>
    <mergeCell ref="K125:K127"/>
    <mergeCell ref="L125:L127"/>
    <mergeCell ref="E125:E127"/>
    <mergeCell ref="F125:F127"/>
    <mergeCell ref="G125:G127"/>
    <mergeCell ref="H125:H127"/>
    <mergeCell ref="A125:A127"/>
    <mergeCell ref="B125:B127"/>
    <mergeCell ref="C125:C127"/>
    <mergeCell ref="D125:D127"/>
    <mergeCell ref="T122:T124"/>
    <mergeCell ref="U122:U124"/>
    <mergeCell ref="V122:V124"/>
    <mergeCell ref="W122:W124"/>
    <mergeCell ref="L122:L124"/>
    <mergeCell ref="M122:M124"/>
    <mergeCell ref="R122:R124"/>
    <mergeCell ref="S122:S124"/>
    <mergeCell ref="H122:H124"/>
    <mergeCell ref="I122:I124"/>
    <mergeCell ref="J122:J124"/>
    <mergeCell ref="K122:K124"/>
    <mergeCell ref="U119:U121"/>
    <mergeCell ref="V119:V121"/>
    <mergeCell ref="W119:W121"/>
    <mergeCell ref="A122:A124"/>
    <mergeCell ref="B122:B124"/>
    <mergeCell ref="C122:C124"/>
    <mergeCell ref="D122:D124"/>
    <mergeCell ref="E122:E124"/>
    <mergeCell ref="F122:F124"/>
    <mergeCell ref="G122:G124"/>
    <mergeCell ref="M119:M121"/>
    <mergeCell ref="R119:R121"/>
    <mergeCell ref="S119:S121"/>
    <mergeCell ref="T119:T121"/>
    <mergeCell ref="I119:I121"/>
    <mergeCell ref="J119:J121"/>
    <mergeCell ref="K119:K121"/>
    <mergeCell ref="L119:L121"/>
    <mergeCell ref="V116:V118"/>
    <mergeCell ref="W116:W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R116:R118"/>
    <mergeCell ref="S116:S118"/>
    <mergeCell ref="T116:T118"/>
    <mergeCell ref="U116:U118"/>
    <mergeCell ref="J116:J118"/>
    <mergeCell ref="K116:K118"/>
    <mergeCell ref="L116:L118"/>
    <mergeCell ref="M116:M118"/>
    <mergeCell ref="F116:F118"/>
    <mergeCell ref="G116:G118"/>
    <mergeCell ref="H116:H118"/>
    <mergeCell ref="I116:I118"/>
    <mergeCell ref="A116:A118"/>
    <mergeCell ref="B116:B118"/>
    <mergeCell ref="C116:C118"/>
    <mergeCell ref="D116:D118"/>
    <mergeCell ref="T113:T115"/>
    <mergeCell ref="U113:U115"/>
    <mergeCell ref="V113:V115"/>
    <mergeCell ref="W113:W115"/>
    <mergeCell ref="L113:L115"/>
    <mergeCell ref="M113:M115"/>
    <mergeCell ref="R113:R115"/>
    <mergeCell ref="S113:S115"/>
    <mergeCell ref="H113:H115"/>
    <mergeCell ref="I113:I115"/>
    <mergeCell ref="J113:J115"/>
    <mergeCell ref="K113:K115"/>
    <mergeCell ref="U110:U112"/>
    <mergeCell ref="V110:V112"/>
    <mergeCell ref="W110:W112"/>
    <mergeCell ref="A113:A115"/>
    <mergeCell ref="B113:B115"/>
    <mergeCell ref="C113:C115"/>
    <mergeCell ref="D113:D115"/>
    <mergeCell ref="E113:E118"/>
    <mergeCell ref="F113:F115"/>
    <mergeCell ref="G113:G115"/>
    <mergeCell ref="M110:M112"/>
    <mergeCell ref="R110:R112"/>
    <mergeCell ref="S110:S112"/>
    <mergeCell ref="T110:T112"/>
    <mergeCell ref="I110:I112"/>
    <mergeCell ref="J110:J112"/>
    <mergeCell ref="K110:K112"/>
    <mergeCell ref="L110:L112"/>
    <mergeCell ref="E110:E112"/>
    <mergeCell ref="F110:F112"/>
    <mergeCell ref="G110:G112"/>
    <mergeCell ref="H110:H112"/>
    <mergeCell ref="A110:A112"/>
    <mergeCell ref="B110:B112"/>
    <mergeCell ref="C110:C112"/>
    <mergeCell ref="D110:D112"/>
    <mergeCell ref="T107:T109"/>
    <mergeCell ref="U107:U109"/>
    <mergeCell ref="V107:V109"/>
    <mergeCell ref="W107:W109"/>
    <mergeCell ref="L107:L109"/>
    <mergeCell ref="M107:M109"/>
    <mergeCell ref="R107:R109"/>
    <mergeCell ref="S107:S109"/>
    <mergeCell ref="H107:H109"/>
    <mergeCell ref="I107:I109"/>
    <mergeCell ref="J107:J109"/>
    <mergeCell ref="K107:K109"/>
    <mergeCell ref="U104:U106"/>
    <mergeCell ref="V104:V106"/>
    <mergeCell ref="W104:W106"/>
    <mergeCell ref="A107:A109"/>
    <mergeCell ref="B107:B109"/>
    <mergeCell ref="C107:C109"/>
    <mergeCell ref="D107:D109"/>
    <mergeCell ref="E107:E109"/>
    <mergeCell ref="F107:F109"/>
    <mergeCell ref="G107:G109"/>
    <mergeCell ref="M104:M106"/>
    <mergeCell ref="R104:R106"/>
    <mergeCell ref="S104:S106"/>
    <mergeCell ref="T104:T106"/>
    <mergeCell ref="I104:I106"/>
    <mergeCell ref="J104:J106"/>
    <mergeCell ref="K104:K106"/>
    <mergeCell ref="L104:L106"/>
    <mergeCell ref="E104:E106"/>
    <mergeCell ref="F104:F106"/>
    <mergeCell ref="G104:G106"/>
    <mergeCell ref="H104:H106"/>
    <mergeCell ref="A104:A106"/>
    <mergeCell ref="B104:B106"/>
    <mergeCell ref="C104:C106"/>
    <mergeCell ref="D104:D106"/>
    <mergeCell ref="T101:T103"/>
    <mergeCell ref="U101:U103"/>
    <mergeCell ref="V101:V103"/>
    <mergeCell ref="W101:W103"/>
    <mergeCell ref="L101:L103"/>
    <mergeCell ref="M101:M103"/>
    <mergeCell ref="R101:R103"/>
    <mergeCell ref="S101:S103"/>
    <mergeCell ref="H101:H103"/>
    <mergeCell ref="I101:I103"/>
    <mergeCell ref="J101:J103"/>
    <mergeCell ref="K101:K103"/>
    <mergeCell ref="U98:U100"/>
    <mergeCell ref="V98:V100"/>
    <mergeCell ref="W98:W100"/>
    <mergeCell ref="A101:A103"/>
    <mergeCell ref="B101:B103"/>
    <mergeCell ref="C101:C103"/>
    <mergeCell ref="D101:D103"/>
    <mergeCell ref="E101:E103"/>
    <mergeCell ref="F101:F103"/>
    <mergeCell ref="G101:G103"/>
    <mergeCell ref="M98:M100"/>
    <mergeCell ref="R98:R100"/>
    <mergeCell ref="S98:S100"/>
    <mergeCell ref="T98:T100"/>
    <mergeCell ref="I98:I100"/>
    <mergeCell ref="J98:J100"/>
    <mergeCell ref="K98:K100"/>
    <mergeCell ref="L98:L100"/>
    <mergeCell ref="E98:E100"/>
    <mergeCell ref="F98:F100"/>
    <mergeCell ref="G98:G100"/>
    <mergeCell ref="H98:H100"/>
    <mergeCell ref="A98:A100"/>
    <mergeCell ref="B98:B100"/>
    <mergeCell ref="C98:C100"/>
    <mergeCell ref="D98:D100"/>
    <mergeCell ref="T95:T97"/>
    <mergeCell ref="U95:U97"/>
    <mergeCell ref="V95:V97"/>
    <mergeCell ref="W95:W97"/>
    <mergeCell ref="L95:L97"/>
    <mergeCell ref="M95:M97"/>
    <mergeCell ref="R95:R97"/>
    <mergeCell ref="S95:S97"/>
    <mergeCell ref="H95:H97"/>
    <mergeCell ref="I95:I97"/>
    <mergeCell ref="J95:J97"/>
    <mergeCell ref="K95:K97"/>
    <mergeCell ref="U92:U94"/>
    <mergeCell ref="V92:V94"/>
    <mergeCell ref="W92:W94"/>
    <mergeCell ref="A95:A97"/>
    <mergeCell ref="B95:B97"/>
    <mergeCell ref="C95:C97"/>
    <mergeCell ref="D95:D97"/>
    <mergeCell ref="E95:E97"/>
    <mergeCell ref="F95:F97"/>
    <mergeCell ref="G95:G97"/>
    <mergeCell ref="M92:M94"/>
    <mergeCell ref="R92:R94"/>
    <mergeCell ref="S92:S94"/>
    <mergeCell ref="T92:T94"/>
    <mergeCell ref="I92:I94"/>
    <mergeCell ref="J92:J94"/>
    <mergeCell ref="K92:K94"/>
    <mergeCell ref="L92:L94"/>
    <mergeCell ref="E92:E94"/>
    <mergeCell ref="F92:F94"/>
    <mergeCell ref="G92:G94"/>
    <mergeCell ref="H92:H94"/>
    <mergeCell ref="A92:A94"/>
    <mergeCell ref="B92:B94"/>
    <mergeCell ref="C92:C94"/>
    <mergeCell ref="D92:D94"/>
    <mergeCell ref="T89:T91"/>
    <mergeCell ref="U89:U91"/>
    <mergeCell ref="V89:V91"/>
    <mergeCell ref="W89:W91"/>
    <mergeCell ref="L89:L91"/>
    <mergeCell ref="M89:M91"/>
    <mergeCell ref="R89:R91"/>
    <mergeCell ref="S89:S91"/>
    <mergeCell ref="H89:H91"/>
    <mergeCell ref="I89:I91"/>
    <mergeCell ref="J89:J91"/>
    <mergeCell ref="K89:K91"/>
    <mergeCell ref="U86:U88"/>
    <mergeCell ref="V86:V88"/>
    <mergeCell ref="W86:W88"/>
    <mergeCell ref="A89:A91"/>
    <mergeCell ref="B89:B91"/>
    <mergeCell ref="C89:C91"/>
    <mergeCell ref="D89:D91"/>
    <mergeCell ref="E89:E91"/>
    <mergeCell ref="F89:F91"/>
    <mergeCell ref="G89:G91"/>
    <mergeCell ref="M86:M88"/>
    <mergeCell ref="R86:R88"/>
    <mergeCell ref="S86:S88"/>
    <mergeCell ref="T86:T88"/>
    <mergeCell ref="I86:I88"/>
    <mergeCell ref="J86:J88"/>
    <mergeCell ref="K86:K88"/>
    <mergeCell ref="L86:L88"/>
    <mergeCell ref="E86:E88"/>
    <mergeCell ref="F86:F88"/>
    <mergeCell ref="G86:G88"/>
    <mergeCell ref="H86:H88"/>
    <mergeCell ref="A86:A88"/>
    <mergeCell ref="B86:B88"/>
    <mergeCell ref="C86:C88"/>
    <mergeCell ref="D86:D88"/>
    <mergeCell ref="T83:T85"/>
    <mergeCell ref="U83:U85"/>
    <mergeCell ref="V83:V85"/>
    <mergeCell ref="W83:W85"/>
    <mergeCell ref="L83:L85"/>
    <mergeCell ref="M83:M85"/>
    <mergeCell ref="R83:R85"/>
    <mergeCell ref="S83:S85"/>
    <mergeCell ref="H83:H85"/>
    <mergeCell ref="I83:I85"/>
    <mergeCell ref="J83:J85"/>
    <mergeCell ref="K83:K85"/>
    <mergeCell ref="U80:U82"/>
    <mergeCell ref="V80:V82"/>
    <mergeCell ref="W80:W82"/>
    <mergeCell ref="A83:A85"/>
    <mergeCell ref="B83:B85"/>
    <mergeCell ref="C83:C85"/>
    <mergeCell ref="D83:D85"/>
    <mergeCell ref="E83:E85"/>
    <mergeCell ref="F83:F85"/>
    <mergeCell ref="G83:G85"/>
    <mergeCell ref="M80:M82"/>
    <mergeCell ref="R80:R82"/>
    <mergeCell ref="S80:S82"/>
    <mergeCell ref="T80:T82"/>
    <mergeCell ref="I80:I82"/>
    <mergeCell ref="J80:J82"/>
    <mergeCell ref="K80:K82"/>
    <mergeCell ref="L80:L82"/>
    <mergeCell ref="E80:E82"/>
    <mergeCell ref="F80:F82"/>
    <mergeCell ref="G80:G82"/>
    <mergeCell ref="H80:H82"/>
    <mergeCell ref="A80:A82"/>
    <mergeCell ref="B80:B82"/>
    <mergeCell ref="C80:C82"/>
    <mergeCell ref="D80:D82"/>
    <mergeCell ref="T77:T79"/>
    <mergeCell ref="U77:U79"/>
    <mergeCell ref="V77:V79"/>
    <mergeCell ref="W77:W79"/>
    <mergeCell ref="L77:L79"/>
    <mergeCell ref="M77:M79"/>
    <mergeCell ref="R77:R79"/>
    <mergeCell ref="S77:S79"/>
    <mergeCell ref="H77:H79"/>
    <mergeCell ref="I77:I79"/>
    <mergeCell ref="J77:J79"/>
    <mergeCell ref="K77:K79"/>
    <mergeCell ref="U74:U76"/>
    <mergeCell ref="V74:V76"/>
    <mergeCell ref="W74:W76"/>
    <mergeCell ref="A77:A79"/>
    <mergeCell ref="B77:B79"/>
    <mergeCell ref="C77:C79"/>
    <mergeCell ref="D77:D79"/>
    <mergeCell ref="E77:E79"/>
    <mergeCell ref="F77:F79"/>
    <mergeCell ref="G77:G79"/>
    <mergeCell ref="M74:M76"/>
    <mergeCell ref="R74:R76"/>
    <mergeCell ref="S74:S76"/>
    <mergeCell ref="T74:T76"/>
    <mergeCell ref="I74:I76"/>
    <mergeCell ref="J74:J76"/>
    <mergeCell ref="K74:K76"/>
    <mergeCell ref="L74:L76"/>
    <mergeCell ref="E74:E76"/>
    <mergeCell ref="F74:F76"/>
    <mergeCell ref="G74:G76"/>
    <mergeCell ref="H74:H76"/>
    <mergeCell ref="A74:A76"/>
    <mergeCell ref="B74:B76"/>
    <mergeCell ref="C74:C76"/>
    <mergeCell ref="D74:D76"/>
    <mergeCell ref="T71:T73"/>
    <mergeCell ref="U71:U73"/>
    <mergeCell ref="V71:V73"/>
    <mergeCell ref="W71:W73"/>
    <mergeCell ref="L71:L73"/>
    <mergeCell ref="M71:M73"/>
    <mergeCell ref="R71:R73"/>
    <mergeCell ref="S71:S73"/>
    <mergeCell ref="H71:H73"/>
    <mergeCell ref="I71:I73"/>
    <mergeCell ref="J71:J73"/>
    <mergeCell ref="K71:K73"/>
    <mergeCell ref="U68:U70"/>
    <mergeCell ref="V68:V70"/>
    <mergeCell ref="W68:W70"/>
    <mergeCell ref="A71:A73"/>
    <mergeCell ref="B71:B73"/>
    <mergeCell ref="C71:C73"/>
    <mergeCell ref="D71:D73"/>
    <mergeCell ref="E71:E73"/>
    <mergeCell ref="F71:F73"/>
    <mergeCell ref="G71:G73"/>
    <mergeCell ref="M68:M70"/>
    <mergeCell ref="R68:R70"/>
    <mergeCell ref="S68:S70"/>
    <mergeCell ref="T68:T70"/>
    <mergeCell ref="I68:I70"/>
    <mergeCell ref="J68:J70"/>
    <mergeCell ref="K68:K70"/>
    <mergeCell ref="L68:L70"/>
    <mergeCell ref="E68:E70"/>
    <mergeCell ref="F68:F70"/>
    <mergeCell ref="G68:G70"/>
    <mergeCell ref="H68:H70"/>
    <mergeCell ref="A68:A70"/>
    <mergeCell ref="B68:B70"/>
    <mergeCell ref="C68:C70"/>
    <mergeCell ref="D68:D70"/>
    <mergeCell ref="T65:T67"/>
    <mergeCell ref="U65:U67"/>
    <mergeCell ref="V65:V67"/>
    <mergeCell ref="W65:W67"/>
    <mergeCell ref="L65:L67"/>
    <mergeCell ref="M65:M67"/>
    <mergeCell ref="R65:R67"/>
    <mergeCell ref="S65:S67"/>
    <mergeCell ref="H65:H67"/>
    <mergeCell ref="I65:I67"/>
    <mergeCell ref="J65:J67"/>
    <mergeCell ref="K65:K67"/>
    <mergeCell ref="U62:U64"/>
    <mergeCell ref="V62:V64"/>
    <mergeCell ref="W62:W64"/>
    <mergeCell ref="A65:A67"/>
    <mergeCell ref="B65:B67"/>
    <mergeCell ref="C65:C67"/>
    <mergeCell ref="D65:D67"/>
    <mergeCell ref="E65:E67"/>
    <mergeCell ref="F65:F67"/>
    <mergeCell ref="G65:G67"/>
    <mergeCell ref="M62:M64"/>
    <mergeCell ref="R62:R64"/>
    <mergeCell ref="S62:S64"/>
    <mergeCell ref="T62:T64"/>
    <mergeCell ref="I62:I64"/>
    <mergeCell ref="J62:J64"/>
    <mergeCell ref="K62:K64"/>
    <mergeCell ref="L62:L64"/>
    <mergeCell ref="E62:E64"/>
    <mergeCell ref="F62:F64"/>
    <mergeCell ref="G62:G64"/>
    <mergeCell ref="H62:H64"/>
    <mergeCell ref="A62:A64"/>
    <mergeCell ref="B62:B64"/>
    <mergeCell ref="C62:C64"/>
    <mergeCell ref="D62:D64"/>
    <mergeCell ref="T59:T61"/>
    <mergeCell ref="U59:U61"/>
    <mergeCell ref="V59:V61"/>
    <mergeCell ref="W59:W61"/>
    <mergeCell ref="L59:L61"/>
    <mergeCell ref="M59:M61"/>
    <mergeCell ref="R59:R61"/>
    <mergeCell ref="S59:S61"/>
    <mergeCell ref="H59:H61"/>
    <mergeCell ref="I59:I61"/>
    <mergeCell ref="J59:J61"/>
    <mergeCell ref="K59:K61"/>
    <mergeCell ref="U56:U58"/>
    <mergeCell ref="V56:V58"/>
    <mergeCell ref="W56:W58"/>
    <mergeCell ref="A59:A61"/>
    <mergeCell ref="B59:B61"/>
    <mergeCell ref="C59:C61"/>
    <mergeCell ref="D59:D61"/>
    <mergeCell ref="E59:E61"/>
    <mergeCell ref="F59:F61"/>
    <mergeCell ref="G59:G61"/>
    <mergeCell ref="M56:M58"/>
    <mergeCell ref="R56:R58"/>
    <mergeCell ref="S56:S58"/>
    <mergeCell ref="T56:T58"/>
    <mergeCell ref="I56:I58"/>
    <mergeCell ref="J56:J58"/>
    <mergeCell ref="K56:K58"/>
    <mergeCell ref="L56:L58"/>
    <mergeCell ref="E56:E58"/>
    <mergeCell ref="F56:F58"/>
    <mergeCell ref="G56:G58"/>
    <mergeCell ref="H56:H58"/>
    <mergeCell ref="A56:A58"/>
    <mergeCell ref="B56:B58"/>
    <mergeCell ref="C56:C58"/>
    <mergeCell ref="D56:D58"/>
    <mergeCell ref="T53:T55"/>
    <mergeCell ref="U53:U55"/>
    <mergeCell ref="V53:V55"/>
    <mergeCell ref="W53:W55"/>
    <mergeCell ref="L53:L55"/>
    <mergeCell ref="M53:M55"/>
    <mergeCell ref="R53:R55"/>
    <mergeCell ref="S53:S55"/>
    <mergeCell ref="H53:H55"/>
    <mergeCell ref="I53:I55"/>
    <mergeCell ref="J53:J55"/>
    <mergeCell ref="K53:K55"/>
    <mergeCell ref="U50:U52"/>
    <mergeCell ref="V50:V52"/>
    <mergeCell ref="W50:W52"/>
    <mergeCell ref="A53:A55"/>
    <mergeCell ref="B53:B55"/>
    <mergeCell ref="C53:C55"/>
    <mergeCell ref="D53:D55"/>
    <mergeCell ref="E53:E55"/>
    <mergeCell ref="F53:F55"/>
    <mergeCell ref="G53:G55"/>
    <mergeCell ref="M50:M52"/>
    <mergeCell ref="R50:R52"/>
    <mergeCell ref="S50:S52"/>
    <mergeCell ref="T50:T52"/>
    <mergeCell ref="I50:I52"/>
    <mergeCell ref="J50:J52"/>
    <mergeCell ref="K50:K52"/>
    <mergeCell ref="L50:L52"/>
    <mergeCell ref="E50:E52"/>
    <mergeCell ref="F50:F52"/>
    <mergeCell ref="G50:G52"/>
    <mergeCell ref="H50:H52"/>
    <mergeCell ref="A50:A52"/>
    <mergeCell ref="B50:B52"/>
    <mergeCell ref="C50:C52"/>
    <mergeCell ref="D50:D52"/>
    <mergeCell ref="T47:T49"/>
    <mergeCell ref="U47:U49"/>
    <mergeCell ref="V47:V49"/>
    <mergeCell ref="W47:W49"/>
    <mergeCell ref="L47:L49"/>
    <mergeCell ref="M47:M49"/>
    <mergeCell ref="R47:R49"/>
    <mergeCell ref="S47:S49"/>
    <mergeCell ref="H47:H49"/>
    <mergeCell ref="I47:I49"/>
    <mergeCell ref="J47:J49"/>
    <mergeCell ref="K47:K49"/>
    <mergeCell ref="U44:U46"/>
    <mergeCell ref="V44:V46"/>
    <mergeCell ref="W44:W46"/>
    <mergeCell ref="A47:A49"/>
    <mergeCell ref="B47:B49"/>
    <mergeCell ref="C47:C49"/>
    <mergeCell ref="D47:D49"/>
    <mergeCell ref="E47:E49"/>
    <mergeCell ref="F47:F49"/>
    <mergeCell ref="G47:G49"/>
    <mergeCell ref="M44:M46"/>
    <mergeCell ref="R44:R46"/>
    <mergeCell ref="S44:S46"/>
    <mergeCell ref="T44:T46"/>
    <mergeCell ref="I44:I46"/>
    <mergeCell ref="J44:J46"/>
    <mergeCell ref="K44:K46"/>
    <mergeCell ref="L44:L46"/>
    <mergeCell ref="E44:E46"/>
    <mergeCell ref="F44:F46"/>
    <mergeCell ref="G44:G46"/>
    <mergeCell ref="H44:H46"/>
    <mergeCell ref="A44:A46"/>
    <mergeCell ref="B44:B46"/>
    <mergeCell ref="C44:C46"/>
    <mergeCell ref="D44:D46"/>
    <mergeCell ref="T41:T43"/>
    <mergeCell ref="U41:U43"/>
    <mergeCell ref="V41:V43"/>
    <mergeCell ref="W41:W43"/>
    <mergeCell ref="L41:L43"/>
    <mergeCell ref="M41:M43"/>
    <mergeCell ref="R41:R43"/>
    <mergeCell ref="S41:S43"/>
    <mergeCell ref="H41:H43"/>
    <mergeCell ref="I41:I43"/>
    <mergeCell ref="J41:J43"/>
    <mergeCell ref="K41:K43"/>
    <mergeCell ref="U38:U40"/>
    <mergeCell ref="V38:V40"/>
    <mergeCell ref="W38:W40"/>
    <mergeCell ref="A41:A43"/>
    <mergeCell ref="B41:B43"/>
    <mergeCell ref="C41:C43"/>
    <mergeCell ref="D41:D43"/>
    <mergeCell ref="E41:E43"/>
    <mergeCell ref="F41:F43"/>
    <mergeCell ref="G41:G43"/>
    <mergeCell ref="M38:M40"/>
    <mergeCell ref="R38:R40"/>
    <mergeCell ref="S38:S40"/>
    <mergeCell ref="T38:T40"/>
    <mergeCell ref="I38:I40"/>
    <mergeCell ref="J38:J40"/>
    <mergeCell ref="K38:K40"/>
    <mergeCell ref="L38:L40"/>
    <mergeCell ref="E38:E40"/>
    <mergeCell ref="F38:F40"/>
    <mergeCell ref="G38:G40"/>
    <mergeCell ref="H38:H40"/>
    <mergeCell ref="A38:A40"/>
    <mergeCell ref="B38:B40"/>
    <mergeCell ref="C38:C40"/>
    <mergeCell ref="D38:D40"/>
    <mergeCell ref="T35:T37"/>
    <mergeCell ref="U35:U37"/>
    <mergeCell ref="V35:V37"/>
    <mergeCell ref="W35:W37"/>
    <mergeCell ref="L35:L37"/>
    <mergeCell ref="M35:M37"/>
    <mergeCell ref="R35:R37"/>
    <mergeCell ref="S35:S37"/>
    <mergeCell ref="H35:H37"/>
    <mergeCell ref="I35:I37"/>
    <mergeCell ref="J35:J37"/>
    <mergeCell ref="K35:K37"/>
    <mergeCell ref="U32:U34"/>
    <mergeCell ref="V32:V34"/>
    <mergeCell ref="W32:W34"/>
    <mergeCell ref="A35:A37"/>
    <mergeCell ref="B35:B37"/>
    <mergeCell ref="C35:C37"/>
    <mergeCell ref="D35:D37"/>
    <mergeCell ref="E35:E37"/>
    <mergeCell ref="F35:F37"/>
    <mergeCell ref="G35:G37"/>
    <mergeCell ref="M32:M34"/>
    <mergeCell ref="R32:R34"/>
    <mergeCell ref="S32:S34"/>
    <mergeCell ref="T32:T34"/>
    <mergeCell ref="I32:I34"/>
    <mergeCell ref="J32:J34"/>
    <mergeCell ref="K32:K34"/>
    <mergeCell ref="L32:L34"/>
    <mergeCell ref="E32:E34"/>
    <mergeCell ref="F32:F34"/>
    <mergeCell ref="G32:G34"/>
    <mergeCell ref="H32:H34"/>
    <mergeCell ref="A32:A34"/>
    <mergeCell ref="B32:B34"/>
    <mergeCell ref="C32:C34"/>
    <mergeCell ref="D32:D34"/>
    <mergeCell ref="T29:T31"/>
    <mergeCell ref="U29:U31"/>
    <mergeCell ref="V29:V31"/>
    <mergeCell ref="W29:W31"/>
    <mergeCell ref="L29:L31"/>
    <mergeCell ref="M29:M31"/>
    <mergeCell ref="R29:R31"/>
    <mergeCell ref="S29:S31"/>
    <mergeCell ref="H29:H31"/>
    <mergeCell ref="I29:I31"/>
    <mergeCell ref="J29:J31"/>
    <mergeCell ref="K29:K31"/>
    <mergeCell ref="U26:U28"/>
    <mergeCell ref="V26:V28"/>
    <mergeCell ref="W26:W28"/>
    <mergeCell ref="A29:A31"/>
    <mergeCell ref="B29:B31"/>
    <mergeCell ref="C29:C31"/>
    <mergeCell ref="D29:D31"/>
    <mergeCell ref="E29:E31"/>
    <mergeCell ref="F29:F31"/>
    <mergeCell ref="G29:G31"/>
    <mergeCell ref="M26:M28"/>
    <mergeCell ref="R26:R28"/>
    <mergeCell ref="S26:S28"/>
    <mergeCell ref="T26:T28"/>
    <mergeCell ref="I26:I28"/>
    <mergeCell ref="J26:J28"/>
    <mergeCell ref="K26:K28"/>
    <mergeCell ref="L26:L28"/>
    <mergeCell ref="E26:E28"/>
    <mergeCell ref="F26:F28"/>
    <mergeCell ref="G26:G28"/>
    <mergeCell ref="H26:H28"/>
    <mergeCell ref="A26:A28"/>
    <mergeCell ref="B26:B28"/>
    <mergeCell ref="C26:C28"/>
    <mergeCell ref="D26:D28"/>
    <mergeCell ref="T23:T25"/>
    <mergeCell ref="U23:U25"/>
    <mergeCell ref="V23:V25"/>
    <mergeCell ref="W23:W25"/>
    <mergeCell ref="L23:L25"/>
    <mergeCell ref="M23:M25"/>
    <mergeCell ref="R23:R25"/>
    <mergeCell ref="S23:S25"/>
    <mergeCell ref="H23:H25"/>
    <mergeCell ref="I23:I25"/>
    <mergeCell ref="J23:J25"/>
    <mergeCell ref="K23:K25"/>
    <mergeCell ref="U20:U22"/>
    <mergeCell ref="V20:V22"/>
    <mergeCell ref="W20:W22"/>
    <mergeCell ref="A23:A25"/>
    <mergeCell ref="B23:B25"/>
    <mergeCell ref="C23:C25"/>
    <mergeCell ref="D23:D25"/>
    <mergeCell ref="E23:E25"/>
    <mergeCell ref="F23:F25"/>
    <mergeCell ref="G23:G25"/>
    <mergeCell ref="M20:M22"/>
    <mergeCell ref="R20:R22"/>
    <mergeCell ref="S20:S22"/>
    <mergeCell ref="T20:T22"/>
    <mergeCell ref="I20:I22"/>
    <mergeCell ref="J20:J22"/>
    <mergeCell ref="K20:K22"/>
    <mergeCell ref="L20:L22"/>
    <mergeCell ref="E20:E22"/>
    <mergeCell ref="F20:F22"/>
    <mergeCell ref="G20:G22"/>
    <mergeCell ref="H20:H22"/>
    <mergeCell ref="A20:A22"/>
    <mergeCell ref="B20:B22"/>
    <mergeCell ref="C20:C22"/>
    <mergeCell ref="D20:D22"/>
    <mergeCell ref="U17:U19"/>
    <mergeCell ref="V17:V19"/>
    <mergeCell ref="W17:W19"/>
    <mergeCell ref="X17:X19"/>
    <mergeCell ref="M17:M19"/>
    <mergeCell ref="R17:R19"/>
    <mergeCell ref="S17:S19"/>
    <mergeCell ref="T17:T19"/>
    <mergeCell ref="I17:I19"/>
    <mergeCell ref="J17:J19"/>
    <mergeCell ref="K17:K19"/>
    <mergeCell ref="L17:L19"/>
    <mergeCell ref="E17:E19"/>
    <mergeCell ref="F17:F19"/>
    <mergeCell ref="G17:G19"/>
    <mergeCell ref="H17:H19"/>
    <mergeCell ref="A17:A19"/>
    <mergeCell ref="B17:B19"/>
    <mergeCell ref="C17:C19"/>
    <mergeCell ref="D17:D19"/>
    <mergeCell ref="T14:T16"/>
    <mergeCell ref="U14:U16"/>
    <mergeCell ref="V14:V16"/>
    <mergeCell ref="W14:W16"/>
    <mergeCell ref="L14:L16"/>
    <mergeCell ref="M14:M16"/>
    <mergeCell ref="R14:R16"/>
    <mergeCell ref="S14:S16"/>
    <mergeCell ref="H14:H16"/>
    <mergeCell ref="I14:I16"/>
    <mergeCell ref="J14:J16"/>
    <mergeCell ref="K14:K16"/>
    <mergeCell ref="U11:U13"/>
    <mergeCell ref="V11:V13"/>
    <mergeCell ref="W11:W13"/>
    <mergeCell ref="A14:A16"/>
    <mergeCell ref="B14:B16"/>
    <mergeCell ref="C14:C16"/>
    <mergeCell ref="D14:D16"/>
    <mergeCell ref="E14:E16"/>
    <mergeCell ref="F14:F16"/>
    <mergeCell ref="G14:G16"/>
    <mergeCell ref="M11:M13"/>
    <mergeCell ref="R11:R13"/>
    <mergeCell ref="S11:S13"/>
    <mergeCell ref="T11:T13"/>
    <mergeCell ref="I11:I13"/>
    <mergeCell ref="J11:J13"/>
    <mergeCell ref="K11:K13"/>
    <mergeCell ref="L11:L13"/>
    <mergeCell ref="E11:E13"/>
    <mergeCell ref="F11:F13"/>
    <mergeCell ref="G11:G13"/>
    <mergeCell ref="H11:H13"/>
    <mergeCell ref="A11:A13"/>
    <mergeCell ref="B11:B13"/>
    <mergeCell ref="C11:C13"/>
    <mergeCell ref="D11:D13"/>
    <mergeCell ref="T8:T10"/>
    <mergeCell ref="U8:U10"/>
    <mergeCell ref="V8:V10"/>
    <mergeCell ref="W8:W10"/>
    <mergeCell ref="L8:L10"/>
    <mergeCell ref="M8:M10"/>
    <mergeCell ref="R8:R10"/>
    <mergeCell ref="S8:S10"/>
    <mergeCell ref="H8:H10"/>
    <mergeCell ref="I8:I10"/>
    <mergeCell ref="J8:J10"/>
    <mergeCell ref="K8:K10"/>
    <mergeCell ref="U5:U7"/>
    <mergeCell ref="V5:V7"/>
    <mergeCell ref="W5:W7"/>
    <mergeCell ref="A8:A10"/>
    <mergeCell ref="B8:B10"/>
    <mergeCell ref="C8:C10"/>
    <mergeCell ref="D8:D10"/>
    <mergeCell ref="E8:E10"/>
    <mergeCell ref="F8:F10"/>
    <mergeCell ref="G8:G10"/>
    <mergeCell ref="M5:M7"/>
    <mergeCell ref="R5:R7"/>
    <mergeCell ref="S5:S7"/>
    <mergeCell ref="T5:T7"/>
    <mergeCell ref="I5:I7"/>
    <mergeCell ref="J5:J7"/>
    <mergeCell ref="K5:K7"/>
    <mergeCell ref="L5:L7"/>
    <mergeCell ref="R3:V3"/>
    <mergeCell ref="W3:W4"/>
    <mergeCell ref="A5:A7"/>
    <mergeCell ref="B5:B7"/>
    <mergeCell ref="C5:C7"/>
    <mergeCell ref="D5:D7"/>
    <mergeCell ref="E5:E7"/>
    <mergeCell ref="F5:F7"/>
    <mergeCell ref="G5:G7"/>
    <mergeCell ref="H5:H7"/>
    <mergeCell ref="A1:W1"/>
    <mergeCell ref="A2:W2"/>
    <mergeCell ref="A3:A4"/>
    <mergeCell ref="B3:B4"/>
    <mergeCell ref="C3:C4"/>
    <mergeCell ref="D3:D4"/>
    <mergeCell ref="E3:E4"/>
    <mergeCell ref="F3:H3"/>
    <mergeCell ref="I3:M3"/>
    <mergeCell ref="N3:Q3"/>
  </mergeCells>
  <printOptions/>
  <pageMargins left="0.75" right="0.75" top="1" bottom="1" header="0.5" footer="0.5"/>
  <pageSetup horizontalDpi="600" verticalDpi="600" orientation="landscape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8"/>
  </sheetPr>
  <dimension ref="A1:X86"/>
  <sheetViews>
    <sheetView workbookViewId="0" topLeftCell="A1">
      <selection activeCell="C77" sqref="C77:C79"/>
    </sheetView>
  </sheetViews>
  <sheetFormatPr defaultColWidth="9.140625" defaultRowHeight="12.75"/>
  <cols>
    <col min="3" max="3" width="10.8515625" style="0" customWidth="1"/>
    <col min="4" max="4" width="13.7109375" style="0" customWidth="1"/>
    <col min="6" max="6" width="9.7109375" style="0" customWidth="1"/>
    <col min="7" max="7" width="11.421875" style="0" customWidth="1"/>
    <col min="21" max="21" width="10.421875" style="0" customWidth="1"/>
    <col min="23" max="23" width="29.28125" style="73" customWidth="1"/>
    <col min="24" max="24" width="11.140625" style="0" customWidth="1"/>
  </cols>
  <sheetData>
    <row r="1" spans="1:23" s="174" customFormat="1" ht="20.25">
      <c r="A1" s="448" t="s">
        <v>1329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spans="1:23" ht="13.5" thickBot="1">
      <c r="A2" s="555" t="s">
        <v>374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</row>
    <row r="3" spans="1:23" ht="15" customHeight="1">
      <c r="A3" s="645" t="s">
        <v>0</v>
      </c>
      <c r="B3" s="452" t="s">
        <v>1</v>
      </c>
      <c r="C3" s="452" t="s">
        <v>2</v>
      </c>
      <c r="D3" s="452" t="s">
        <v>3</v>
      </c>
      <c r="E3" s="213" t="s">
        <v>43</v>
      </c>
      <c r="F3" s="250" t="s">
        <v>4</v>
      </c>
      <c r="G3" s="648"/>
      <c r="H3" s="649"/>
      <c r="I3" s="455" t="s">
        <v>375</v>
      </c>
      <c r="J3" s="456"/>
      <c r="K3" s="456"/>
      <c r="L3" s="456"/>
      <c r="M3" s="457"/>
      <c r="N3" s="458" t="s">
        <v>23</v>
      </c>
      <c r="O3" s="648"/>
      <c r="P3" s="648"/>
      <c r="Q3" s="649"/>
      <c r="R3" s="441" t="s">
        <v>376</v>
      </c>
      <c r="S3" s="648"/>
      <c r="T3" s="648"/>
      <c r="U3" s="648"/>
      <c r="V3" s="650"/>
      <c r="W3" s="651" t="s">
        <v>14</v>
      </c>
    </row>
    <row r="4" spans="1:24" ht="69.75" customHeight="1" thickBot="1">
      <c r="A4" s="685"/>
      <c r="B4" s="686"/>
      <c r="C4" s="686"/>
      <c r="D4" s="686"/>
      <c r="E4" s="686"/>
      <c r="F4" s="76" t="s">
        <v>5</v>
      </c>
      <c r="G4" s="76" t="s">
        <v>6</v>
      </c>
      <c r="H4" s="130" t="s">
        <v>12</v>
      </c>
      <c r="I4" s="131" t="s">
        <v>377</v>
      </c>
      <c r="J4" s="132" t="s">
        <v>378</v>
      </c>
      <c r="K4" s="133" t="s">
        <v>379</v>
      </c>
      <c r="L4" s="133" t="s">
        <v>21</v>
      </c>
      <c r="M4" s="133" t="s">
        <v>1156</v>
      </c>
      <c r="N4" s="134" t="s">
        <v>380</v>
      </c>
      <c r="O4" s="131" t="s">
        <v>381</v>
      </c>
      <c r="P4" s="131" t="s">
        <v>382</v>
      </c>
      <c r="Q4" s="131" t="s">
        <v>383</v>
      </c>
      <c r="R4" s="135" t="s">
        <v>384</v>
      </c>
      <c r="S4" s="135" t="s">
        <v>385</v>
      </c>
      <c r="T4" s="135" t="s">
        <v>1131</v>
      </c>
      <c r="U4" s="135" t="s">
        <v>387</v>
      </c>
      <c r="V4" s="136" t="s">
        <v>388</v>
      </c>
      <c r="W4" s="681"/>
      <c r="X4" s="72"/>
    </row>
    <row r="5" spans="1:23" ht="12.75" customHeight="1">
      <c r="A5" s="682">
        <v>1</v>
      </c>
      <c r="B5" s="344" t="s">
        <v>1157</v>
      </c>
      <c r="C5" s="344" t="s">
        <v>1158</v>
      </c>
      <c r="D5" s="353" t="s">
        <v>1159</v>
      </c>
      <c r="E5" s="344">
        <v>100</v>
      </c>
      <c r="F5" s="344" t="s">
        <v>1160</v>
      </c>
      <c r="G5" s="277" t="s">
        <v>1161</v>
      </c>
      <c r="H5" s="344">
        <v>1129</v>
      </c>
      <c r="I5" s="672">
        <v>5</v>
      </c>
      <c r="J5" s="672">
        <v>0.15</v>
      </c>
      <c r="K5" s="679">
        <f>J5*I5*0.6*9.81*1.2</f>
        <v>5.297399999999999</v>
      </c>
      <c r="L5" s="672">
        <v>30</v>
      </c>
      <c r="M5" s="672">
        <f>L5*120</f>
        <v>3600</v>
      </c>
      <c r="N5" s="65" t="s">
        <v>7</v>
      </c>
      <c r="O5" s="65"/>
      <c r="P5" s="65"/>
      <c r="Q5" s="65"/>
      <c r="R5" s="672">
        <f>(O5*P5*Q5*100)+(O7*P7*Q7*80)+(Q6*P6*O6*80*2)+7500</f>
        <v>12540</v>
      </c>
      <c r="S5" s="672">
        <f>6000+I5*1.22*100</f>
        <v>6610</v>
      </c>
      <c r="T5" s="672">
        <f>L5*100+M5*0.6</f>
        <v>5160</v>
      </c>
      <c r="U5" s="672">
        <v>1500</v>
      </c>
      <c r="V5" s="673">
        <f>SUM(R5:U5)</f>
        <v>25810</v>
      </c>
      <c r="W5" s="675" t="s">
        <v>177</v>
      </c>
    </row>
    <row r="6" spans="1:23" ht="12.75">
      <c r="A6" s="683"/>
      <c r="B6" s="342"/>
      <c r="C6" s="342"/>
      <c r="D6" s="342"/>
      <c r="E6" s="342"/>
      <c r="F6" s="342"/>
      <c r="G6" s="342"/>
      <c r="H6" s="342"/>
      <c r="I6" s="342"/>
      <c r="J6" s="342"/>
      <c r="K6" s="680"/>
      <c r="L6" s="342"/>
      <c r="M6" s="623"/>
      <c r="N6" s="68" t="s">
        <v>8</v>
      </c>
      <c r="O6" s="68">
        <v>30</v>
      </c>
      <c r="P6" s="68">
        <v>0.7</v>
      </c>
      <c r="Q6" s="68">
        <v>1.5</v>
      </c>
      <c r="R6" s="342"/>
      <c r="S6" s="342"/>
      <c r="T6" s="342"/>
      <c r="U6" s="342"/>
      <c r="V6" s="674"/>
      <c r="W6" s="676"/>
    </row>
    <row r="7" spans="1:23" ht="12.75">
      <c r="A7" s="684"/>
      <c r="B7" s="343"/>
      <c r="C7" s="343"/>
      <c r="D7" s="343"/>
      <c r="E7" s="342"/>
      <c r="F7" s="342"/>
      <c r="G7" s="342"/>
      <c r="H7" s="342"/>
      <c r="I7" s="342"/>
      <c r="J7" s="342"/>
      <c r="K7" s="680"/>
      <c r="L7" s="342"/>
      <c r="M7" s="623"/>
      <c r="N7" s="71" t="s">
        <v>394</v>
      </c>
      <c r="O7" s="71"/>
      <c r="P7" s="71"/>
      <c r="Q7" s="71"/>
      <c r="R7" s="342"/>
      <c r="S7" s="342"/>
      <c r="T7" s="342"/>
      <c r="U7" s="342"/>
      <c r="V7" s="674"/>
      <c r="W7" s="677"/>
    </row>
    <row r="8" spans="1:23" ht="12.75" customHeight="1">
      <c r="A8" s="594">
        <v>2</v>
      </c>
      <c r="B8" s="326" t="s">
        <v>1157</v>
      </c>
      <c r="C8" s="326" t="s">
        <v>1158</v>
      </c>
      <c r="D8" s="294" t="s">
        <v>1162</v>
      </c>
      <c r="E8" s="580">
        <v>100</v>
      </c>
      <c r="F8" s="491" t="s">
        <v>1163</v>
      </c>
      <c r="G8" s="490" t="s">
        <v>1164</v>
      </c>
      <c r="H8" s="491">
        <v>1262</v>
      </c>
      <c r="I8" s="580">
        <v>11</v>
      </c>
      <c r="J8" s="580">
        <v>0.15</v>
      </c>
      <c r="K8" s="584">
        <f>J8*I8*0.6*9.81*1.2</f>
        <v>11.65428</v>
      </c>
      <c r="L8" s="580">
        <v>30</v>
      </c>
      <c r="M8" s="580">
        <f>L8*120</f>
        <v>3600</v>
      </c>
      <c r="N8" s="68" t="s">
        <v>7</v>
      </c>
      <c r="O8" s="68"/>
      <c r="P8" s="68"/>
      <c r="Q8" s="68"/>
      <c r="R8" s="580">
        <f>(O8*P8*Q8*100)+(O10*P10*Q10*80)+(Q9*P9*O9*80*2)+7500</f>
        <v>26700</v>
      </c>
      <c r="S8" s="580">
        <f>6000+I8*1.22*100</f>
        <v>7342</v>
      </c>
      <c r="T8" s="580">
        <f>L8*100+M8*0.6</f>
        <v>5160</v>
      </c>
      <c r="U8" s="580">
        <v>1500</v>
      </c>
      <c r="V8" s="580">
        <f>SUM(R8:U8)</f>
        <v>40702</v>
      </c>
      <c r="W8" s="628" t="s">
        <v>177</v>
      </c>
    </row>
    <row r="9" spans="1:23" ht="12.75">
      <c r="A9" s="659"/>
      <c r="B9" s="342"/>
      <c r="C9" s="342"/>
      <c r="D9" s="342"/>
      <c r="E9" s="580"/>
      <c r="F9" s="574"/>
      <c r="G9" s="574"/>
      <c r="H9" s="574"/>
      <c r="I9" s="580"/>
      <c r="J9" s="580"/>
      <c r="K9" s="579"/>
      <c r="L9" s="580"/>
      <c r="M9" s="580"/>
      <c r="N9" s="68" t="s">
        <v>8</v>
      </c>
      <c r="O9" s="68">
        <v>40</v>
      </c>
      <c r="P9" s="68">
        <v>1.2</v>
      </c>
      <c r="Q9" s="68">
        <v>2.5</v>
      </c>
      <c r="R9" s="574"/>
      <c r="S9" s="574"/>
      <c r="T9" s="574"/>
      <c r="U9" s="574"/>
      <c r="V9" s="574"/>
      <c r="W9" s="621"/>
    </row>
    <row r="10" spans="1:23" ht="13.5" thickBot="1">
      <c r="A10" s="620"/>
      <c r="B10" s="343"/>
      <c r="C10" s="678"/>
      <c r="D10" s="343"/>
      <c r="E10" s="580"/>
      <c r="F10" s="574"/>
      <c r="G10" s="574"/>
      <c r="H10" s="574"/>
      <c r="I10" s="580"/>
      <c r="J10" s="580"/>
      <c r="K10" s="579"/>
      <c r="L10" s="580"/>
      <c r="M10" s="580"/>
      <c r="N10" s="68" t="s">
        <v>394</v>
      </c>
      <c r="O10" s="68"/>
      <c r="P10" s="68"/>
      <c r="Q10" s="68"/>
      <c r="R10" s="574"/>
      <c r="S10" s="574"/>
      <c r="T10" s="574"/>
      <c r="U10" s="574"/>
      <c r="V10" s="574"/>
      <c r="W10" s="622"/>
    </row>
    <row r="11" spans="1:23" ht="12.75" customHeight="1">
      <c r="A11" s="594">
        <v>3</v>
      </c>
      <c r="B11" s="326" t="s">
        <v>1157</v>
      </c>
      <c r="C11" s="672" t="s">
        <v>1165</v>
      </c>
      <c r="D11" s="294" t="s">
        <v>1166</v>
      </c>
      <c r="E11" s="491">
        <v>200</v>
      </c>
      <c r="F11" s="491" t="s">
        <v>1167</v>
      </c>
      <c r="G11" s="490" t="s">
        <v>1168</v>
      </c>
      <c r="H11" s="491">
        <v>1297</v>
      </c>
      <c r="I11" s="580">
        <v>5.5</v>
      </c>
      <c r="J11" s="580">
        <v>0.3</v>
      </c>
      <c r="K11" s="584">
        <f>J11*I11*0.6*9.81*1.2</f>
        <v>11.65428</v>
      </c>
      <c r="L11" s="580">
        <v>50</v>
      </c>
      <c r="M11" s="580">
        <f>L11*120</f>
        <v>6000</v>
      </c>
      <c r="N11" s="68" t="s">
        <v>7</v>
      </c>
      <c r="O11" s="68"/>
      <c r="P11" s="68"/>
      <c r="Q11" s="68"/>
      <c r="R11" s="580">
        <f>(O11*P11*Q11*100)+(O13*P13*Q13*80)+(Q12*P12*O12*80*2)+7500</f>
        <v>24300</v>
      </c>
      <c r="S11" s="580">
        <f>6000+I11*1.22*100</f>
        <v>6671</v>
      </c>
      <c r="T11" s="580">
        <f>L11*100+M11*0.6</f>
        <v>8600</v>
      </c>
      <c r="U11" s="580">
        <v>1500</v>
      </c>
      <c r="V11" s="580">
        <f>SUM(R11:U11)</f>
        <v>41071</v>
      </c>
      <c r="W11" s="628" t="s">
        <v>177</v>
      </c>
    </row>
    <row r="12" spans="1:23" ht="12.75">
      <c r="A12" s="659"/>
      <c r="B12" s="342"/>
      <c r="C12" s="342"/>
      <c r="D12" s="342"/>
      <c r="E12" s="491"/>
      <c r="F12" s="574"/>
      <c r="G12" s="574"/>
      <c r="H12" s="574"/>
      <c r="I12" s="580"/>
      <c r="J12" s="580"/>
      <c r="K12" s="579"/>
      <c r="L12" s="580"/>
      <c r="M12" s="580"/>
      <c r="N12" s="68" t="s">
        <v>8</v>
      </c>
      <c r="O12" s="68">
        <v>30</v>
      </c>
      <c r="P12" s="68">
        <v>1</v>
      </c>
      <c r="Q12" s="68">
        <v>1.5</v>
      </c>
      <c r="R12" s="574"/>
      <c r="S12" s="574"/>
      <c r="T12" s="574"/>
      <c r="U12" s="574"/>
      <c r="V12" s="574"/>
      <c r="W12" s="621"/>
    </row>
    <row r="13" spans="1:23" ht="12.75">
      <c r="A13" s="620"/>
      <c r="B13" s="343"/>
      <c r="C13" s="343"/>
      <c r="D13" s="343"/>
      <c r="E13" s="491"/>
      <c r="F13" s="574"/>
      <c r="G13" s="574"/>
      <c r="H13" s="574"/>
      <c r="I13" s="580"/>
      <c r="J13" s="580"/>
      <c r="K13" s="579"/>
      <c r="L13" s="580"/>
      <c r="M13" s="580"/>
      <c r="N13" s="68" t="s">
        <v>394</v>
      </c>
      <c r="O13" s="68">
        <v>50</v>
      </c>
      <c r="P13" s="68">
        <v>1.2</v>
      </c>
      <c r="Q13" s="68">
        <v>2</v>
      </c>
      <c r="R13" s="574"/>
      <c r="S13" s="574"/>
      <c r="T13" s="574"/>
      <c r="U13" s="574"/>
      <c r="V13" s="574"/>
      <c r="W13" s="622"/>
    </row>
    <row r="14" spans="1:23" ht="12.75" customHeight="1">
      <c r="A14" s="594">
        <v>4</v>
      </c>
      <c r="B14" s="326" t="s">
        <v>1157</v>
      </c>
      <c r="C14" s="326" t="s">
        <v>1169</v>
      </c>
      <c r="D14" s="294" t="s">
        <v>1170</v>
      </c>
      <c r="E14" s="491">
        <v>150</v>
      </c>
      <c r="F14" s="490" t="s">
        <v>1171</v>
      </c>
      <c r="G14" s="490" t="s">
        <v>1172</v>
      </c>
      <c r="H14" s="491">
        <v>1291</v>
      </c>
      <c r="I14" s="580">
        <v>6</v>
      </c>
      <c r="J14" s="580">
        <v>0.35</v>
      </c>
      <c r="K14" s="584">
        <f>J14*I14*0.6*9.81*1.2</f>
        <v>14.832719999999997</v>
      </c>
      <c r="L14" s="580">
        <v>50</v>
      </c>
      <c r="M14" s="580">
        <f>L14*120</f>
        <v>6000</v>
      </c>
      <c r="N14" s="68" t="s">
        <v>7</v>
      </c>
      <c r="O14" s="68"/>
      <c r="P14" s="68"/>
      <c r="Q14" s="68"/>
      <c r="R14" s="580">
        <f>(O14*P14*Q14*100)+(O16*P16*Q16*80)+(Q15*P15*O15*80*2)+7500</f>
        <v>29900</v>
      </c>
      <c r="S14" s="580">
        <f>6000+I14*1.22*100</f>
        <v>6732</v>
      </c>
      <c r="T14" s="580">
        <f>L14*100+M14*0.6</f>
        <v>8600</v>
      </c>
      <c r="U14" s="580">
        <v>1500</v>
      </c>
      <c r="V14" s="580">
        <f>SUM(R14:U14)</f>
        <v>46732</v>
      </c>
      <c r="W14" s="665" t="s">
        <v>177</v>
      </c>
    </row>
    <row r="15" spans="1:23" ht="12.75">
      <c r="A15" s="659"/>
      <c r="B15" s="342"/>
      <c r="C15" s="342"/>
      <c r="D15" s="342"/>
      <c r="E15" s="491"/>
      <c r="F15" s="574"/>
      <c r="G15" s="574"/>
      <c r="H15" s="491"/>
      <c r="I15" s="580"/>
      <c r="J15" s="580"/>
      <c r="K15" s="579"/>
      <c r="L15" s="580"/>
      <c r="M15" s="580"/>
      <c r="N15" s="68" t="s">
        <v>8</v>
      </c>
      <c r="O15" s="68">
        <v>70</v>
      </c>
      <c r="P15" s="68">
        <v>1</v>
      </c>
      <c r="Q15" s="68">
        <v>2</v>
      </c>
      <c r="R15" s="574"/>
      <c r="S15" s="574"/>
      <c r="T15" s="574"/>
      <c r="U15" s="574"/>
      <c r="V15" s="574"/>
      <c r="W15" s="666"/>
    </row>
    <row r="16" spans="1:23" ht="12.75">
      <c r="A16" s="620"/>
      <c r="B16" s="343"/>
      <c r="C16" s="343"/>
      <c r="D16" s="343"/>
      <c r="E16" s="491"/>
      <c r="F16" s="574"/>
      <c r="G16" s="574"/>
      <c r="H16" s="491"/>
      <c r="I16" s="580"/>
      <c r="J16" s="580"/>
      <c r="K16" s="579"/>
      <c r="L16" s="580"/>
      <c r="M16" s="580"/>
      <c r="N16" s="68" t="s">
        <v>394</v>
      </c>
      <c r="O16" s="68"/>
      <c r="P16" s="68"/>
      <c r="Q16" s="68"/>
      <c r="R16" s="574"/>
      <c r="S16" s="574"/>
      <c r="T16" s="574"/>
      <c r="U16" s="574"/>
      <c r="V16" s="574"/>
      <c r="W16" s="667"/>
    </row>
    <row r="17" spans="1:24" ht="12.75" customHeight="1">
      <c r="A17" s="594">
        <v>5</v>
      </c>
      <c r="B17" s="326" t="s">
        <v>1157</v>
      </c>
      <c r="C17" s="326" t="s">
        <v>1169</v>
      </c>
      <c r="D17" s="294" t="s">
        <v>1173</v>
      </c>
      <c r="E17" s="491">
        <v>120</v>
      </c>
      <c r="F17" s="490" t="s">
        <v>1174</v>
      </c>
      <c r="G17" s="490" t="s">
        <v>1175</v>
      </c>
      <c r="H17" s="491">
        <v>1308</v>
      </c>
      <c r="I17" s="580">
        <v>4</v>
      </c>
      <c r="J17" s="580">
        <v>0.35</v>
      </c>
      <c r="K17" s="584">
        <f>J17*I17*0.6*9.81*1.2</f>
        <v>9.88848</v>
      </c>
      <c r="L17" s="580">
        <v>40</v>
      </c>
      <c r="M17" s="580">
        <f>L17*120</f>
        <v>4800</v>
      </c>
      <c r="N17" s="68" t="s">
        <v>7</v>
      </c>
      <c r="O17" s="68"/>
      <c r="P17" s="68"/>
      <c r="Q17" s="68"/>
      <c r="R17" s="580">
        <f>(O17*P17*Q17*100)+(O19*P19*Q19*80)+(Q18*P18*O18*80*2)+3000</f>
        <v>15800</v>
      </c>
      <c r="S17" s="580">
        <f>6000+I17*1.22*100</f>
        <v>6488</v>
      </c>
      <c r="T17" s="580">
        <f>L17*100+M17*0.6</f>
        <v>6880</v>
      </c>
      <c r="U17" s="580">
        <v>1500</v>
      </c>
      <c r="V17" s="580">
        <f>SUM(R17:U17)</f>
        <v>30668</v>
      </c>
      <c r="W17" s="668" t="s">
        <v>1176</v>
      </c>
      <c r="X17" s="671"/>
    </row>
    <row r="18" spans="1:24" ht="15.75" customHeight="1">
      <c r="A18" s="659"/>
      <c r="B18" s="342"/>
      <c r="C18" s="342"/>
      <c r="D18" s="342"/>
      <c r="E18" s="491"/>
      <c r="F18" s="574"/>
      <c r="G18" s="574"/>
      <c r="H18" s="491"/>
      <c r="I18" s="580"/>
      <c r="J18" s="580"/>
      <c r="K18" s="584"/>
      <c r="L18" s="580"/>
      <c r="M18" s="580"/>
      <c r="N18" s="68" t="s">
        <v>8</v>
      </c>
      <c r="O18" s="68">
        <v>40</v>
      </c>
      <c r="P18" s="68">
        <v>1</v>
      </c>
      <c r="Q18" s="68">
        <v>2</v>
      </c>
      <c r="R18" s="574"/>
      <c r="S18" s="574"/>
      <c r="T18" s="574"/>
      <c r="U18" s="574"/>
      <c r="V18" s="574"/>
      <c r="W18" s="669"/>
      <c r="X18" s="671"/>
    </row>
    <row r="19" spans="1:24" ht="12.75">
      <c r="A19" s="620"/>
      <c r="B19" s="343"/>
      <c r="C19" s="343"/>
      <c r="D19" s="343"/>
      <c r="E19" s="491"/>
      <c r="F19" s="574"/>
      <c r="G19" s="574"/>
      <c r="H19" s="491"/>
      <c r="I19" s="580"/>
      <c r="J19" s="580"/>
      <c r="K19" s="584"/>
      <c r="L19" s="580"/>
      <c r="M19" s="580"/>
      <c r="N19" s="68" t="s">
        <v>394</v>
      </c>
      <c r="O19" s="68"/>
      <c r="P19" s="68"/>
      <c r="Q19" s="68"/>
      <c r="R19" s="574"/>
      <c r="S19" s="574"/>
      <c r="T19" s="574"/>
      <c r="U19" s="574"/>
      <c r="V19" s="574"/>
      <c r="W19" s="670"/>
      <c r="X19" s="671"/>
    </row>
    <row r="20" spans="1:23" ht="12.75" customHeight="1">
      <c r="A20" s="594">
        <v>6</v>
      </c>
      <c r="B20" s="326" t="s">
        <v>1157</v>
      </c>
      <c r="C20" s="629" t="s">
        <v>882</v>
      </c>
      <c r="D20" s="660" t="s">
        <v>1177</v>
      </c>
      <c r="E20" s="490">
        <v>100</v>
      </c>
      <c r="F20" s="490" t="s">
        <v>1178</v>
      </c>
      <c r="G20" s="490" t="s">
        <v>1179</v>
      </c>
      <c r="H20" s="491">
        <v>1114</v>
      </c>
      <c r="I20" s="580">
        <v>6</v>
      </c>
      <c r="J20" s="580">
        <v>0.3</v>
      </c>
      <c r="K20" s="584">
        <f>J20*I20*0.6*9.81*1.2</f>
        <v>12.713759999999999</v>
      </c>
      <c r="L20" s="580">
        <v>50</v>
      </c>
      <c r="M20" s="580">
        <f>L20*120</f>
        <v>6000</v>
      </c>
      <c r="N20" s="68" t="s">
        <v>7</v>
      </c>
      <c r="O20" s="68"/>
      <c r="P20" s="68"/>
      <c r="Q20" s="68"/>
      <c r="R20" s="580">
        <f>(O20*P20*Q20*100)+(O22*P22*Q22*80)+(Q21*P21*O21*80*2)+7500</f>
        <v>29900</v>
      </c>
      <c r="S20" s="580">
        <f>6000+I20*1.22*100</f>
        <v>6732</v>
      </c>
      <c r="T20" s="580">
        <f>L20*100+M20*0.6</f>
        <v>8600</v>
      </c>
      <c r="U20" s="580">
        <v>1500</v>
      </c>
      <c r="V20" s="580">
        <f>SUM(R20:U20)</f>
        <v>46732</v>
      </c>
      <c r="W20" s="656" t="s">
        <v>1752</v>
      </c>
    </row>
    <row r="21" spans="1:23" ht="13.5" customHeight="1">
      <c r="A21" s="659"/>
      <c r="B21" s="342"/>
      <c r="C21" s="342"/>
      <c r="D21" s="342"/>
      <c r="E21" s="490"/>
      <c r="F21" s="574"/>
      <c r="G21" s="574"/>
      <c r="H21" s="491"/>
      <c r="I21" s="580"/>
      <c r="J21" s="580"/>
      <c r="K21" s="584"/>
      <c r="L21" s="580"/>
      <c r="M21" s="580"/>
      <c r="N21" s="68" t="s">
        <v>8</v>
      </c>
      <c r="O21" s="68">
        <v>70</v>
      </c>
      <c r="P21" s="68">
        <v>1</v>
      </c>
      <c r="Q21" s="68">
        <v>2</v>
      </c>
      <c r="R21" s="574"/>
      <c r="S21" s="574"/>
      <c r="T21" s="574"/>
      <c r="U21" s="574"/>
      <c r="V21" s="574"/>
      <c r="W21" s="657"/>
    </row>
    <row r="22" spans="1:23" ht="12.75">
      <c r="A22" s="620"/>
      <c r="B22" s="343"/>
      <c r="C22" s="343"/>
      <c r="D22" s="343"/>
      <c r="E22" s="490"/>
      <c r="F22" s="574"/>
      <c r="G22" s="574"/>
      <c r="H22" s="491"/>
      <c r="I22" s="580"/>
      <c r="J22" s="580"/>
      <c r="K22" s="584"/>
      <c r="L22" s="580"/>
      <c r="M22" s="580"/>
      <c r="N22" s="68" t="s">
        <v>394</v>
      </c>
      <c r="O22" s="68"/>
      <c r="P22" s="68"/>
      <c r="Q22" s="68"/>
      <c r="R22" s="574"/>
      <c r="S22" s="574"/>
      <c r="T22" s="574"/>
      <c r="U22" s="574"/>
      <c r="V22" s="574"/>
      <c r="W22" s="658"/>
    </row>
    <row r="23" spans="1:23" ht="12.75">
      <c r="A23" s="594">
        <v>7</v>
      </c>
      <c r="B23" s="326" t="s">
        <v>1157</v>
      </c>
      <c r="C23" s="629" t="s">
        <v>882</v>
      </c>
      <c r="D23" s="294" t="s">
        <v>1180</v>
      </c>
      <c r="E23" s="580">
        <v>60</v>
      </c>
      <c r="F23" s="592" t="s">
        <v>1181</v>
      </c>
      <c r="G23" s="592" t="s">
        <v>1182</v>
      </c>
      <c r="H23" s="580">
        <v>1074</v>
      </c>
      <c r="I23" s="580">
        <v>6</v>
      </c>
      <c r="J23" s="580">
        <v>0.25</v>
      </c>
      <c r="K23" s="584">
        <f>J23*I23*0.6*9.81*1.2</f>
        <v>10.594799999999998</v>
      </c>
      <c r="L23" s="580">
        <v>40</v>
      </c>
      <c r="M23" s="580">
        <f>L23*120</f>
        <v>4800</v>
      </c>
      <c r="N23" s="68" t="s">
        <v>7</v>
      </c>
      <c r="O23" s="68"/>
      <c r="P23" s="68"/>
      <c r="Q23" s="68"/>
      <c r="R23" s="580">
        <f>(O23*P23*Q23*100)+(O25*P25*Q25*80)+(Q24*P24*O24*80*2)+7500</f>
        <v>26700</v>
      </c>
      <c r="S23" s="580">
        <f>6000+I23*1.22*100</f>
        <v>6732</v>
      </c>
      <c r="T23" s="580">
        <f>L23*100+M23*0.6</f>
        <v>6880</v>
      </c>
      <c r="U23" s="580">
        <v>1500</v>
      </c>
      <c r="V23" s="580">
        <f>SUM(R23:U23)</f>
        <v>41812</v>
      </c>
      <c r="W23" s="665" t="s">
        <v>177</v>
      </c>
    </row>
    <row r="24" spans="1:23" ht="12.75">
      <c r="A24" s="659"/>
      <c r="B24" s="342"/>
      <c r="C24" s="342"/>
      <c r="D24" s="342"/>
      <c r="E24" s="580"/>
      <c r="F24" s="592"/>
      <c r="G24" s="592"/>
      <c r="H24" s="580"/>
      <c r="I24" s="580"/>
      <c r="J24" s="580"/>
      <c r="K24" s="584"/>
      <c r="L24" s="580"/>
      <c r="M24" s="580"/>
      <c r="N24" s="68" t="s">
        <v>8</v>
      </c>
      <c r="O24" s="68">
        <v>60</v>
      </c>
      <c r="P24" s="68">
        <v>1</v>
      </c>
      <c r="Q24" s="68">
        <v>2</v>
      </c>
      <c r="R24" s="574"/>
      <c r="S24" s="574"/>
      <c r="T24" s="574"/>
      <c r="U24" s="574"/>
      <c r="V24" s="574"/>
      <c r="W24" s="666"/>
    </row>
    <row r="25" spans="1:23" ht="12.75">
      <c r="A25" s="620"/>
      <c r="B25" s="343"/>
      <c r="C25" s="343"/>
      <c r="D25" s="343"/>
      <c r="E25" s="580"/>
      <c r="F25" s="592"/>
      <c r="G25" s="592"/>
      <c r="H25" s="580"/>
      <c r="I25" s="580"/>
      <c r="J25" s="580"/>
      <c r="K25" s="584"/>
      <c r="L25" s="580"/>
      <c r="M25" s="580"/>
      <c r="N25" s="68" t="s">
        <v>394</v>
      </c>
      <c r="O25" s="68"/>
      <c r="P25" s="68"/>
      <c r="Q25" s="68"/>
      <c r="R25" s="574"/>
      <c r="S25" s="574"/>
      <c r="T25" s="574"/>
      <c r="U25" s="574"/>
      <c r="V25" s="574"/>
      <c r="W25" s="667"/>
    </row>
    <row r="26" spans="1:23" ht="12.75">
      <c r="A26" s="594">
        <v>8</v>
      </c>
      <c r="B26" s="326" t="s">
        <v>1157</v>
      </c>
      <c r="C26" s="629" t="s">
        <v>882</v>
      </c>
      <c r="D26" s="294" t="s">
        <v>1183</v>
      </c>
      <c r="E26" s="580">
        <v>50</v>
      </c>
      <c r="F26" s="592" t="s">
        <v>1184</v>
      </c>
      <c r="G26" s="592" t="s">
        <v>1185</v>
      </c>
      <c r="H26" s="580">
        <v>1082</v>
      </c>
      <c r="I26" s="580">
        <v>2.5</v>
      </c>
      <c r="J26" s="580">
        <v>0.25</v>
      </c>
      <c r="K26" s="584">
        <f>J26*I26*0.6*9.81*1.2</f>
        <v>4.414499999999999</v>
      </c>
      <c r="L26" s="580">
        <v>40</v>
      </c>
      <c r="M26" s="580">
        <f>L26*120</f>
        <v>4800</v>
      </c>
      <c r="N26" s="68" t="s">
        <v>7</v>
      </c>
      <c r="O26" s="68"/>
      <c r="P26" s="68"/>
      <c r="Q26" s="68"/>
      <c r="R26" s="580">
        <f>(O26*P26*Q26*100)+(O28*P28*Q28*80)+(Q27*P27*O27*80*2)+7500</f>
        <v>23500</v>
      </c>
      <c r="S26" s="580">
        <f>6000+I26*1.22*100</f>
        <v>6305</v>
      </c>
      <c r="T26" s="580">
        <f>L26*100+M26*0.6</f>
        <v>6880</v>
      </c>
      <c r="U26" s="580">
        <v>1501</v>
      </c>
      <c r="V26" s="580">
        <f>SUM(R26:U26)</f>
        <v>38186</v>
      </c>
      <c r="W26" s="656" t="s">
        <v>1752</v>
      </c>
    </row>
    <row r="27" spans="1:23" ht="12.75">
      <c r="A27" s="659"/>
      <c r="B27" s="342"/>
      <c r="C27" s="342"/>
      <c r="D27" s="342"/>
      <c r="E27" s="580"/>
      <c r="F27" s="592"/>
      <c r="G27" s="592"/>
      <c r="H27" s="580"/>
      <c r="I27" s="580"/>
      <c r="J27" s="580"/>
      <c r="K27" s="584"/>
      <c r="L27" s="580"/>
      <c r="M27" s="580"/>
      <c r="N27" s="68" t="s">
        <v>8</v>
      </c>
      <c r="O27" s="68">
        <v>50</v>
      </c>
      <c r="P27" s="68">
        <v>1</v>
      </c>
      <c r="Q27" s="68">
        <v>2</v>
      </c>
      <c r="R27" s="574"/>
      <c r="S27" s="574"/>
      <c r="T27" s="574"/>
      <c r="U27" s="574"/>
      <c r="V27" s="574"/>
      <c r="W27" s="657"/>
    </row>
    <row r="28" spans="1:23" ht="12.75">
      <c r="A28" s="620"/>
      <c r="B28" s="343"/>
      <c r="C28" s="343"/>
      <c r="D28" s="343"/>
      <c r="E28" s="580"/>
      <c r="F28" s="592"/>
      <c r="G28" s="592"/>
      <c r="H28" s="580"/>
      <c r="I28" s="580"/>
      <c r="J28" s="580"/>
      <c r="K28" s="584"/>
      <c r="L28" s="580"/>
      <c r="M28" s="580"/>
      <c r="N28" s="68" t="s">
        <v>394</v>
      </c>
      <c r="O28" s="68"/>
      <c r="P28" s="68"/>
      <c r="Q28" s="68"/>
      <c r="R28" s="574"/>
      <c r="S28" s="574"/>
      <c r="T28" s="574"/>
      <c r="U28" s="574"/>
      <c r="V28" s="574"/>
      <c r="W28" s="658"/>
    </row>
    <row r="29" spans="1:23" ht="12.75">
      <c r="A29" s="594">
        <v>9</v>
      </c>
      <c r="B29" s="326" t="s">
        <v>1157</v>
      </c>
      <c r="C29" s="629" t="s">
        <v>882</v>
      </c>
      <c r="D29" s="660" t="s">
        <v>1186</v>
      </c>
      <c r="E29" s="580">
        <v>150</v>
      </c>
      <c r="F29" s="664" t="s">
        <v>1187</v>
      </c>
      <c r="G29" s="664" t="s">
        <v>1188</v>
      </c>
      <c r="H29" s="580">
        <v>1067</v>
      </c>
      <c r="I29" s="580">
        <v>5</v>
      </c>
      <c r="J29" s="580">
        <v>0.25</v>
      </c>
      <c r="K29" s="584">
        <f>J29*I29*0.6*9.81*1.2</f>
        <v>8.828999999999999</v>
      </c>
      <c r="L29" s="580">
        <v>0</v>
      </c>
      <c r="M29" s="580">
        <f>L29*120</f>
        <v>0</v>
      </c>
      <c r="N29" s="68" t="s">
        <v>7</v>
      </c>
      <c r="O29" s="68"/>
      <c r="P29" s="68"/>
      <c r="Q29" s="68"/>
      <c r="R29" s="580"/>
      <c r="S29" s="580"/>
      <c r="T29" s="580"/>
      <c r="U29" s="580"/>
      <c r="V29" s="580"/>
      <c r="W29" s="592" t="s">
        <v>1189</v>
      </c>
    </row>
    <row r="30" spans="1:23" ht="12.75">
      <c r="A30" s="659"/>
      <c r="B30" s="342"/>
      <c r="C30" s="342"/>
      <c r="D30" s="342"/>
      <c r="E30" s="580"/>
      <c r="F30" s="574"/>
      <c r="G30" s="574"/>
      <c r="H30" s="580"/>
      <c r="I30" s="580"/>
      <c r="J30" s="580"/>
      <c r="K30" s="584"/>
      <c r="L30" s="580"/>
      <c r="M30" s="580"/>
      <c r="N30" s="68" t="s">
        <v>8</v>
      </c>
      <c r="O30" s="68"/>
      <c r="P30" s="68"/>
      <c r="Q30" s="68"/>
      <c r="R30" s="574"/>
      <c r="S30" s="574"/>
      <c r="T30" s="574"/>
      <c r="U30" s="574"/>
      <c r="V30" s="574"/>
      <c r="W30" s="593"/>
    </row>
    <row r="31" spans="1:23" ht="12.75">
      <c r="A31" s="620"/>
      <c r="B31" s="343"/>
      <c r="C31" s="343"/>
      <c r="D31" s="343"/>
      <c r="E31" s="580"/>
      <c r="F31" s="574"/>
      <c r="G31" s="574"/>
      <c r="H31" s="580"/>
      <c r="I31" s="580"/>
      <c r="J31" s="580"/>
      <c r="K31" s="584"/>
      <c r="L31" s="580"/>
      <c r="M31" s="580"/>
      <c r="N31" s="68" t="s">
        <v>394</v>
      </c>
      <c r="O31" s="68"/>
      <c r="P31" s="68"/>
      <c r="Q31" s="68"/>
      <c r="R31" s="574"/>
      <c r="S31" s="574"/>
      <c r="T31" s="574"/>
      <c r="U31" s="574"/>
      <c r="V31" s="574"/>
      <c r="W31" s="593"/>
    </row>
    <row r="32" spans="1:23" ht="12.75">
      <c r="A32" s="594">
        <v>10</v>
      </c>
      <c r="B32" s="326" t="s">
        <v>1157</v>
      </c>
      <c r="C32" s="628" t="s">
        <v>1190</v>
      </c>
      <c r="D32" s="629" t="s">
        <v>1191</v>
      </c>
      <c r="E32" s="580">
        <v>100</v>
      </c>
      <c r="F32" s="664" t="s">
        <v>1192</v>
      </c>
      <c r="G32" s="664" t="s">
        <v>1193</v>
      </c>
      <c r="H32" s="580">
        <v>1185</v>
      </c>
      <c r="I32" s="580">
        <v>6</v>
      </c>
      <c r="J32" s="580">
        <v>0.3</v>
      </c>
      <c r="K32" s="584">
        <f>J32*I32*0.6*9.81*1.2</f>
        <v>12.713759999999999</v>
      </c>
      <c r="L32" s="580">
        <v>0</v>
      </c>
      <c r="M32" s="580">
        <f>L32*120</f>
        <v>0</v>
      </c>
      <c r="N32" s="68" t="s">
        <v>7</v>
      </c>
      <c r="O32" s="68"/>
      <c r="P32" s="68"/>
      <c r="Q32" s="68"/>
      <c r="R32" s="580"/>
      <c r="S32" s="580"/>
      <c r="T32" s="580"/>
      <c r="U32" s="580"/>
      <c r="V32" s="580"/>
      <c r="W32" s="592" t="s">
        <v>1189</v>
      </c>
    </row>
    <row r="33" spans="1:23" ht="12.75">
      <c r="A33" s="659"/>
      <c r="B33" s="342"/>
      <c r="C33" s="342"/>
      <c r="D33" s="342"/>
      <c r="E33" s="580"/>
      <c r="F33" s="574"/>
      <c r="G33" s="574"/>
      <c r="H33" s="580"/>
      <c r="I33" s="580"/>
      <c r="J33" s="580"/>
      <c r="K33" s="584"/>
      <c r="L33" s="580"/>
      <c r="M33" s="580"/>
      <c r="N33" s="68" t="s">
        <v>8</v>
      </c>
      <c r="O33" s="68"/>
      <c r="P33" s="68"/>
      <c r="Q33" s="68"/>
      <c r="R33" s="574"/>
      <c r="S33" s="574"/>
      <c r="T33" s="574"/>
      <c r="U33" s="574"/>
      <c r="V33" s="574"/>
      <c r="W33" s="593"/>
    </row>
    <row r="34" spans="1:23" ht="12.75">
      <c r="A34" s="620"/>
      <c r="B34" s="343"/>
      <c r="C34" s="343"/>
      <c r="D34" s="343"/>
      <c r="E34" s="580"/>
      <c r="F34" s="574"/>
      <c r="G34" s="574"/>
      <c r="H34" s="580"/>
      <c r="I34" s="580"/>
      <c r="J34" s="580"/>
      <c r="K34" s="584"/>
      <c r="L34" s="580"/>
      <c r="M34" s="580"/>
      <c r="N34" s="68" t="s">
        <v>394</v>
      </c>
      <c r="O34" s="68"/>
      <c r="P34" s="68"/>
      <c r="Q34" s="68"/>
      <c r="R34" s="574"/>
      <c r="S34" s="574"/>
      <c r="T34" s="574"/>
      <c r="U34" s="574"/>
      <c r="V34" s="574"/>
      <c r="W34" s="593"/>
    </row>
    <row r="35" spans="1:23" ht="12.75" customHeight="1">
      <c r="A35" s="594">
        <v>11</v>
      </c>
      <c r="B35" s="326" t="s">
        <v>1157</v>
      </c>
      <c r="C35" s="628" t="s">
        <v>1190</v>
      </c>
      <c r="D35" s="628" t="s">
        <v>1194</v>
      </c>
      <c r="E35" s="580">
        <v>40</v>
      </c>
      <c r="F35" s="580" t="s">
        <v>1195</v>
      </c>
      <c r="G35" s="580" t="s">
        <v>1196</v>
      </c>
      <c r="H35" s="580">
        <v>1116</v>
      </c>
      <c r="I35" s="580">
        <v>4</v>
      </c>
      <c r="J35" s="580">
        <v>0.3</v>
      </c>
      <c r="K35" s="584">
        <f>J35*I35*0.6*9.81*1.2</f>
        <v>8.47584</v>
      </c>
      <c r="L35" s="580">
        <v>0</v>
      </c>
      <c r="M35" s="580">
        <f>L35*120</f>
        <v>0</v>
      </c>
      <c r="N35" s="68" t="s">
        <v>7</v>
      </c>
      <c r="O35" s="68"/>
      <c r="P35" s="68"/>
      <c r="Q35" s="68"/>
      <c r="R35" s="580"/>
      <c r="S35" s="580"/>
      <c r="T35" s="580"/>
      <c r="U35" s="580"/>
      <c r="V35" s="580"/>
      <c r="W35" s="592" t="s">
        <v>1189</v>
      </c>
    </row>
    <row r="36" spans="1:23" ht="12.75">
      <c r="A36" s="659"/>
      <c r="B36" s="342"/>
      <c r="C36" s="342"/>
      <c r="D36" s="342"/>
      <c r="E36" s="580"/>
      <c r="F36" s="580"/>
      <c r="G36" s="580"/>
      <c r="H36" s="580"/>
      <c r="I36" s="580"/>
      <c r="J36" s="580"/>
      <c r="K36" s="584"/>
      <c r="L36" s="580"/>
      <c r="M36" s="580"/>
      <c r="N36" s="68" t="s">
        <v>8</v>
      </c>
      <c r="O36" s="68"/>
      <c r="P36" s="68"/>
      <c r="Q36" s="68"/>
      <c r="R36" s="574"/>
      <c r="S36" s="574"/>
      <c r="T36" s="574"/>
      <c r="U36" s="574"/>
      <c r="V36" s="574"/>
      <c r="W36" s="593"/>
    </row>
    <row r="37" spans="1:23" ht="12.75">
      <c r="A37" s="620"/>
      <c r="B37" s="343"/>
      <c r="C37" s="343"/>
      <c r="D37" s="343"/>
      <c r="E37" s="580"/>
      <c r="F37" s="580"/>
      <c r="G37" s="580"/>
      <c r="H37" s="580"/>
      <c r="I37" s="580"/>
      <c r="J37" s="580"/>
      <c r="K37" s="584"/>
      <c r="L37" s="580"/>
      <c r="M37" s="580"/>
      <c r="N37" s="68" t="s">
        <v>394</v>
      </c>
      <c r="O37" s="68"/>
      <c r="P37" s="68"/>
      <c r="Q37" s="68"/>
      <c r="R37" s="574"/>
      <c r="S37" s="574"/>
      <c r="T37" s="574"/>
      <c r="U37" s="574"/>
      <c r="V37" s="574"/>
      <c r="W37" s="593"/>
    </row>
    <row r="38" spans="1:23" ht="12.75">
      <c r="A38" s="594">
        <v>12</v>
      </c>
      <c r="B38" s="326" t="s">
        <v>1157</v>
      </c>
      <c r="C38" s="628" t="s">
        <v>1197</v>
      </c>
      <c r="D38" s="628" t="s">
        <v>1197</v>
      </c>
      <c r="E38" s="580">
        <v>127</v>
      </c>
      <c r="F38" s="580" t="s">
        <v>1198</v>
      </c>
      <c r="G38" s="580" t="s">
        <v>1199</v>
      </c>
      <c r="H38" s="580">
        <v>1138</v>
      </c>
      <c r="I38" s="580">
        <v>25</v>
      </c>
      <c r="J38" s="580">
        <v>0.21</v>
      </c>
      <c r="K38" s="584">
        <f>J38*I38*0.6*9.81*1.2</f>
        <v>37.0818</v>
      </c>
      <c r="L38" s="580">
        <v>0</v>
      </c>
      <c r="M38" s="580">
        <f>L38*120</f>
        <v>0</v>
      </c>
      <c r="N38" s="68" t="s">
        <v>7</v>
      </c>
      <c r="O38" s="68"/>
      <c r="P38" s="68"/>
      <c r="Q38" s="68"/>
      <c r="R38" s="580"/>
      <c r="S38" s="580"/>
      <c r="T38" s="580"/>
      <c r="U38" s="580"/>
      <c r="V38" s="580"/>
      <c r="W38" s="592" t="s">
        <v>1189</v>
      </c>
    </row>
    <row r="39" spans="1:23" ht="12.75">
      <c r="A39" s="659"/>
      <c r="B39" s="342"/>
      <c r="C39" s="504"/>
      <c r="D39" s="504"/>
      <c r="E39" s="580"/>
      <c r="F39" s="580"/>
      <c r="G39" s="580"/>
      <c r="H39" s="580"/>
      <c r="I39" s="580"/>
      <c r="J39" s="580"/>
      <c r="K39" s="584"/>
      <c r="L39" s="580"/>
      <c r="M39" s="580"/>
      <c r="N39" s="68" t="s">
        <v>8</v>
      </c>
      <c r="O39" s="68"/>
      <c r="P39" s="68"/>
      <c r="Q39" s="68"/>
      <c r="R39" s="574"/>
      <c r="S39" s="574"/>
      <c r="T39" s="574"/>
      <c r="U39" s="574"/>
      <c r="V39" s="574"/>
      <c r="W39" s="593"/>
    </row>
    <row r="40" spans="1:23" ht="12.75">
      <c r="A40" s="620"/>
      <c r="B40" s="343"/>
      <c r="C40" s="505"/>
      <c r="D40" s="505"/>
      <c r="E40" s="580"/>
      <c r="F40" s="580"/>
      <c r="G40" s="580"/>
      <c r="H40" s="580"/>
      <c r="I40" s="580"/>
      <c r="J40" s="580"/>
      <c r="K40" s="584"/>
      <c r="L40" s="580"/>
      <c r="M40" s="580"/>
      <c r="N40" s="68" t="s">
        <v>394</v>
      </c>
      <c r="O40" s="68"/>
      <c r="P40" s="68"/>
      <c r="Q40" s="68"/>
      <c r="R40" s="574"/>
      <c r="S40" s="574"/>
      <c r="T40" s="574"/>
      <c r="U40" s="574"/>
      <c r="V40" s="574"/>
      <c r="W40" s="593"/>
    </row>
    <row r="41" spans="1:23" ht="12.75">
      <c r="A41" s="594">
        <v>13</v>
      </c>
      <c r="B41" s="326" t="s">
        <v>1157</v>
      </c>
      <c r="C41" s="628" t="s">
        <v>1197</v>
      </c>
      <c r="D41" s="628" t="s">
        <v>1200</v>
      </c>
      <c r="E41" s="580">
        <v>100</v>
      </c>
      <c r="F41" s="580" t="s">
        <v>1201</v>
      </c>
      <c r="G41" s="580" t="s">
        <v>1202</v>
      </c>
      <c r="H41" s="580">
        <v>1162</v>
      </c>
      <c r="I41" s="580">
        <v>10</v>
      </c>
      <c r="J41" s="580">
        <v>0.21</v>
      </c>
      <c r="K41" s="584">
        <f>J41*I41*0.6*9.81*1.2</f>
        <v>14.832720000000002</v>
      </c>
      <c r="L41" s="580">
        <v>100</v>
      </c>
      <c r="M41" s="580">
        <f>L41*120</f>
        <v>12000</v>
      </c>
      <c r="N41" s="68" t="s">
        <v>7</v>
      </c>
      <c r="O41" s="68"/>
      <c r="P41" s="68"/>
      <c r="Q41" s="68"/>
      <c r="R41" s="580">
        <f>(O41*P41*Q41*100)+(O43*P43*Q43*80)+(Q42*P42*O42*80*2)+7500</f>
        <v>48460</v>
      </c>
      <c r="S41" s="580">
        <f>6000+I41*1.22*100</f>
        <v>7220</v>
      </c>
      <c r="T41" s="580">
        <f>L41*100+M41*0.6</f>
        <v>17200</v>
      </c>
      <c r="U41" s="580">
        <v>1500</v>
      </c>
      <c r="V41" s="580">
        <f>SUM(R41:U43)</f>
        <v>74380</v>
      </c>
      <c r="W41" s="592" t="s">
        <v>177</v>
      </c>
    </row>
    <row r="42" spans="1:23" ht="12.75">
      <c r="A42" s="659"/>
      <c r="B42" s="342"/>
      <c r="C42" s="342"/>
      <c r="D42" s="318"/>
      <c r="E42" s="580"/>
      <c r="F42" s="580"/>
      <c r="G42" s="580"/>
      <c r="H42" s="580"/>
      <c r="I42" s="580"/>
      <c r="J42" s="580"/>
      <c r="K42" s="584"/>
      <c r="L42" s="580"/>
      <c r="M42" s="580"/>
      <c r="N42" s="68" t="s">
        <v>8</v>
      </c>
      <c r="O42" s="68">
        <v>40</v>
      </c>
      <c r="P42" s="68">
        <v>1.6</v>
      </c>
      <c r="Q42" s="68">
        <v>4</v>
      </c>
      <c r="R42" s="574"/>
      <c r="S42" s="574"/>
      <c r="T42" s="574"/>
      <c r="U42" s="574"/>
      <c r="V42" s="574"/>
      <c r="W42" s="593"/>
    </row>
    <row r="43" spans="1:23" ht="12.75">
      <c r="A43" s="620"/>
      <c r="B43" s="343"/>
      <c r="C43" s="343"/>
      <c r="D43" s="319"/>
      <c r="E43" s="580"/>
      <c r="F43" s="580"/>
      <c r="G43" s="580"/>
      <c r="H43" s="580"/>
      <c r="I43" s="580"/>
      <c r="J43" s="580"/>
      <c r="K43" s="584"/>
      <c r="L43" s="580"/>
      <c r="M43" s="580"/>
      <c r="N43" s="68" t="s">
        <v>394</v>
      </c>
      <c r="O43" s="68"/>
      <c r="P43" s="68"/>
      <c r="Q43" s="68"/>
      <c r="R43" s="574"/>
      <c r="S43" s="574"/>
      <c r="T43" s="574"/>
      <c r="U43" s="574"/>
      <c r="V43" s="574"/>
      <c r="W43" s="593"/>
    </row>
    <row r="44" spans="1:23" ht="12.75">
      <c r="A44" s="594">
        <v>14</v>
      </c>
      <c r="B44" s="326" t="s">
        <v>1157</v>
      </c>
      <c r="C44" s="629" t="s">
        <v>1203</v>
      </c>
      <c r="D44" s="628" t="s">
        <v>1204</v>
      </c>
      <c r="E44" s="580">
        <v>400</v>
      </c>
      <c r="F44" s="580" t="s">
        <v>1205</v>
      </c>
      <c r="G44" s="580" t="s">
        <v>1206</v>
      </c>
      <c r="H44" s="580">
        <v>1208</v>
      </c>
      <c r="I44" s="580">
        <v>10</v>
      </c>
      <c r="J44" s="580">
        <v>0.3</v>
      </c>
      <c r="K44" s="584">
        <f>J44*I44*0.6*9.81*1.2</f>
        <v>21.189599999999995</v>
      </c>
      <c r="L44" s="580">
        <v>0</v>
      </c>
      <c r="M44" s="580">
        <f>L44*120</f>
        <v>0</v>
      </c>
      <c r="N44" s="68" t="s">
        <v>7</v>
      </c>
      <c r="O44" s="68"/>
      <c r="P44" s="68"/>
      <c r="Q44" s="68"/>
      <c r="R44" s="580"/>
      <c r="S44" s="580"/>
      <c r="T44" s="580"/>
      <c r="U44" s="580"/>
      <c r="V44" s="580"/>
      <c r="W44" s="592" t="s">
        <v>1207</v>
      </c>
    </row>
    <row r="45" spans="1:23" ht="12.75">
      <c r="A45" s="659"/>
      <c r="B45" s="342"/>
      <c r="C45" s="342"/>
      <c r="D45" s="342"/>
      <c r="E45" s="580"/>
      <c r="F45" s="580"/>
      <c r="G45" s="580"/>
      <c r="H45" s="580"/>
      <c r="I45" s="580"/>
      <c r="J45" s="580"/>
      <c r="K45" s="584"/>
      <c r="L45" s="580"/>
      <c r="M45" s="580"/>
      <c r="N45" s="68" t="s">
        <v>8</v>
      </c>
      <c r="O45" s="68"/>
      <c r="P45" s="68"/>
      <c r="Q45" s="68"/>
      <c r="R45" s="574"/>
      <c r="S45" s="574"/>
      <c r="T45" s="574"/>
      <c r="U45" s="574"/>
      <c r="V45" s="574"/>
      <c r="W45" s="593"/>
    </row>
    <row r="46" spans="1:23" ht="12.75">
      <c r="A46" s="620"/>
      <c r="B46" s="343"/>
      <c r="C46" s="343"/>
      <c r="D46" s="343"/>
      <c r="E46" s="580"/>
      <c r="F46" s="580"/>
      <c r="G46" s="580"/>
      <c r="H46" s="580"/>
      <c r="I46" s="580"/>
      <c r="J46" s="580"/>
      <c r="K46" s="584"/>
      <c r="L46" s="580"/>
      <c r="M46" s="580"/>
      <c r="N46" s="68" t="s">
        <v>394</v>
      </c>
      <c r="O46" s="68"/>
      <c r="P46" s="68"/>
      <c r="Q46" s="68"/>
      <c r="R46" s="574"/>
      <c r="S46" s="574"/>
      <c r="T46" s="574"/>
      <c r="U46" s="574"/>
      <c r="V46" s="574"/>
      <c r="W46" s="593"/>
    </row>
    <row r="47" spans="1:23" ht="12.75">
      <c r="A47" s="594">
        <v>15</v>
      </c>
      <c r="B47" s="326" t="s">
        <v>1157</v>
      </c>
      <c r="C47" s="629" t="s">
        <v>1208</v>
      </c>
      <c r="D47" s="628" t="s">
        <v>1209</v>
      </c>
      <c r="E47" s="592">
        <v>100</v>
      </c>
      <c r="F47" s="580" t="s">
        <v>1210</v>
      </c>
      <c r="G47" s="580" t="s">
        <v>1211</v>
      </c>
      <c r="H47" s="580">
        <v>1249</v>
      </c>
      <c r="I47" s="580">
        <v>6</v>
      </c>
      <c r="J47" s="580">
        <v>0.15</v>
      </c>
      <c r="K47" s="584">
        <f>J47*I47*0.6*9.81*1.2</f>
        <v>6.356879999999999</v>
      </c>
      <c r="L47" s="580">
        <v>50</v>
      </c>
      <c r="M47" s="580">
        <f>L47*120</f>
        <v>6000</v>
      </c>
      <c r="N47" s="68" t="s">
        <v>7</v>
      </c>
      <c r="O47" s="68"/>
      <c r="P47" s="68"/>
      <c r="Q47" s="68"/>
      <c r="R47" s="580">
        <f>(O47*P47*Q47*100)+(O49*P49*Q49*80)+(Q48*P48*O48*80*2)+7500</f>
        <v>33740</v>
      </c>
      <c r="S47" s="580">
        <f>6000+I47*1.22*100</f>
        <v>6732</v>
      </c>
      <c r="T47" s="580">
        <f>L47*100+M47*0.6</f>
        <v>8600</v>
      </c>
      <c r="U47" s="580">
        <v>1500</v>
      </c>
      <c r="V47" s="580">
        <f>SUM(R47:U47)</f>
        <v>50572</v>
      </c>
      <c r="W47" s="628" t="s">
        <v>177</v>
      </c>
    </row>
    <row r="48" spans="1:23" ht="12.75">
      <c r="A48" s="659"/>
      <c r="B48" s="342"/>
      <c r="C48" s="342"/>
      <c r="D48" s="342"/>
      <c r="E48" s="592"/>
      <c r="F48" s="580"/>
      <c r="G48" s="580"/>
      <c r="H48" s="580"/>
      <c r="I48" s="580"/>
      <c r="J48" s="580"/>
      <c r="K48" s="584"/>
      <c r="L48" s="580"/>
      <c r="M48" s="580"/>
      <c r="N48" s="68" t="s">
        <v>8</v>
      </c>
      <c r="O48" s="68">
        <v>30</v>
      </c>
      <c r="P48" s="68">
        <v>0.8</v>
      </c>
      <c r="Q48" s="68">
        <v>2.5</v>
      </c>
      <c r="R48" s="574"/>
      <c r="S48" s="574"/>
      <c r="T48" s="574"/>
      <c r="U48" s="574"/>
      <c r="V48" s="574"/>
      <c r="W48" s="621"/>
    </row>
    <row r="49" spans="1:23" ht="12.75">
      <c r="A49" s="620"/>
      <c r="B49" s="343"/>
      <c r="C49" s="343"/>
      <c r="D49" s="343"/>
      <c r="E49" s="592"/>
      <c r="F49" s="580"/>
      <c r="G49" s="580"/>
      <c r="H49" s="580"/>
      <c r="I49" s="580"/>
      <c r="J49" s="580"/>
      <c r="K49" s="584"/>
      <c r="L49" s="580"/>
      <c r="M49" s="580"/>
      <c r="N49" s="68" t="s">
        <v>394</v>
      </c>
      <c r="O49" s="68">
        <v>80</v>
      </c>
      <c r="P49" s="68">
        <v>1.3</v>
      </c>
      <c r="Q49" s="68">
        <v>2</v>
      </c>
      <c r="R49" s="574"/>
      <c r="S49" s="574"/>
      <c r="T49" s="574"/>
      <c r="U49" s="574"/>
      <c r="V49" s="574"/>
      <c r="W49" s="622"/>
    </row>
    <row r="50" spans="1:23" ht="12.75">
      <c r="A50" s="594">
        <v>16</v>
      </c>
      <c r="B50" s="326" t="s">
        <v>1157</v>
      </c>
      <c r="C50" s="629" t="s">
        <v>1208</v>
      </c>
      <c r="D50" s="597" t="s">
        <v>1212</v>
      </c>
      <c r="E50" s="580"/>
      <c r="F50" s="580"/>
      <c r="G50" s="580"/>
      <c r="H50" s="580"/>
      <c r="I50" s="580"/>
      <c r="J50" s="580"/>
      <c r="K50" s="584">
        <f>J50*I50*0.6*9.81*1.2</f>
        <v>0</v>
      </c>
      <c r="L50" s="580"/>
      <c r="M50" s="580">
        <f>L50*120</f>
        <v>0</v>
      </c>
      <c r="N50" s="68" t="s">
        <v>7</v>
      </c>
      <c r="O50" s="68"/>
      <c r="P50" s="68"/>
      <c r="Q50" s="68"/>
      <c r="R50" s="580"/>
      <c r="S50" s="580"/>
      <c r="T50" s="580"/>
      <c r="U50" s="580"/>
      <c r="V50" s="580"/>
      <c r="W50" s="592" t="s">
        <v>1189</v>
      </c>
    </row>
    <row r="51" spans="1:23" ht="12.75">
      <c r="A51" s="659"/>
      <c r="B51" s="342"/>
      <c r="C51" s="342"/>
      <c r="D51" s="342"/>
      <c r="E51" s="580"/>
      <c r="F51" s="580"/>
      <c r="G51" s="580"/>
      <c r="H51" s="580"/>
      <c r="I51" s="580"/>
      <c r="J51" s="580"/>
      <c r="K51" s="584"/>
      <c r="L51" s="580"/>
      <c r="M51" s="580"/>
      <c r="N51" s="68" t="s">
        <v>8</v>
      </c>
      <c r="O51" s="68"/>
      <c r="P51" s="68"/>
      <c r="Q51" s="68"/>
      <c r="R51" s="574"/>
      <c r="S51" s="574"/>
      <c r="T51" s="574"/>
      <c r="U51" s="574"/>
      <c r="V51" s="574"/>
      <c r="W51" s="593"/>
    </row>
    <row r="52" spans="1:23" ht="12.75">
      <c r="A52" s="620"/>
      <c r="B52" s="343"/>
      <c r="C52" s="343"/>
      <c r="D52" s="343"/>
      <c r="E52" s="580"/>
      <c r="F52" s="580"/>
      <c r="G52" s="580"/>
      <c r="H52" s="580"/>
      <c r="I52" s="580"/>
      <c r="J52" s="580"/>
      <c r="K52" s="584"/>
      <c r="L52" s="580"/>
      <c r="M52" s="580"/>
      <c r="N52" s="68" t="s">
        <v>394</v>
      </c>
      <c r="O52" s="68"/>
      <c r="P52" s="68"/>
      <c r="Q52" s="68"/>
      <c r="R52" s="574"/>
      <c r="S52" s="574"/>
      <c r="T52" s="574"/>
      <c r="U52" s="574"/>
      <c r="V52" s="574"/>
      <c r="W52" s="593"/>
    </row>
    <row r="53" spans="1:23" ht="12.75">
      <c r="A53" s="594">
        <v>17</v>
      </c>
      <c r="B53" s="326" t="s">
        <v>1157</v>
      </c>
      <c r="C53" s="597" t="s">
        <v>1213</v>
      </c>
      <c r="D53" s="628" t="s">
        <v>1214</v>
      </c>
      <c r="E53" s="580">
        <v>150</v>
      </c>
      <c r="F53" s="580" t="s">
        <v>1215</v>
      </c>
      <c r="G53" s="580" t="s">
        <v>1216</v>
      </c>
      <c r="H53" s="580">
        <v>1017</v>
      </c>
      <c r="I53" s="580">
        <v>4.5</v>
      </c>
      <c r="J53" s="580">
        <v>0.2</v>
      </c>
      <c r="K53" s="584">
        <f>J53*I53*0.6*9.81*1.2</f>
        <v>6.35688</v>
      </c>
      <c r="L53" s="580">
        <v>45</v>
      </c>
      <c r="M53" s="580">
        <f>L53*120</f>
        <v>5400</v>
      </c>
      <c r="N53" s="68" t="s">
        <v>7</v>
      </c>
      <c r="O53" s="68"/>
      <c r="P53" s="68"/>
      <c r="Q53" s="68"/>
      <c r="R53" s="580">
        <f>(O53*P53*Q53*100)+(O55*P55*Q55*80)+(Q54*P54*O54*80*2)+7500</f>
        <v>26700.000000000004</v>
      </c>
      <c r="S53" s="580">
        <f>6000+I53*1.22*100</f>
        <v>6549</v>
      </c>
      <c r="T53" s="580">
        <f>L53*100+M53*0.6</f>
        <v>7740</v>
      </c>
      <c r="U53" s="580">
        <v>1500</v>
      </c>
      <c r="V53" s="580">
        <f>SUM(R53:U53)</f>
        <v>42489</v>
      </c>
      <c r="W53" s="592" t="s">
        <v>177</v>
      </c>
    </row>
    <row r="54" spans="1:23" ht="12.75">
      <c r="A54" s="659"/>
      <c r="B54" s="342"/>
      <c r="C54" s="342"/>
      <c r="D54" s="342"/>
      <c r="E54" s="580"/>
      <c r="F54" s="580"/>
      <c r="G54" s="580"/>
      <c r="H54" s="580"/>
      <c r="I54" s="580"/>
      <c r="J54" s="580"/>
      <c r="K54" s="584"/>
      <c r="L54" s="580"/>
      <c r="M54" s="580"/>
      <c r="N54" s="68" t="s">
        <v>8</v>
      </c>
      <c r="O54" s="68">
        <v>50</v>
      </c>
      <c r="P54" s="68">
        <v>0.8</v>
      </c>
      <c r="Q54" s="68">
        <v>3</v>
      </c>
      <c r="R54" s="574"/>
      <c r="S54" s="574"/>
      <c r="T54" s="574"/>
      <c r="U54" s="574"/>
      <c r="V54" s="574"/>
      <c r="W54" s="593"/>
    </row>
    <row r="55" spans="1:23" ht="12.75">
      <c r="A55" s="620"/>
      <c r="B55" s="343"/>
      <c r="C55" s="343"/>
      <c r="D55" s="343"/>
      <c r="E55" s="580"/>
      <c r="F55" s="580"/>
      <c r="G55" s="580"/>
      <c r="H55" s="580"/>
      <c r="I55" s="580"/>
      <c r="J55" s="580"/>
      <c r="K55" s="584"/>
      <c r="L55" s="580"/>
      <c r="M55" s="580"/>
      <c r="N55" s="68" t="s">
        <v>394</v>
      </c>
      <c r="O55" s="68"/>
      <c r="P55" s="68"/>
      <c r="Q55" s="68"/>
      <c r="R55" s="574"/>
      <c r="S55" s="574"/>
      <c r="T55" s="574"/>
      <c r="U55" s="574"/>
      <c r="V55" s="574"/>
      <c r="W55" s="593"/>
    </row>
    <row r="56" spans="1:23" ht="12.75">
      <c r="A56" s="594">
        <v>18</v>
      </c>
      <c r="B56" s="326" t="s">
        <v>1157</v>
      </c>
      <c r="C56" s="597" t="s">
        <v>1213</v>
      </c>
      <c r="D56" s="628" t="s">
        <v>1217</v>
      </c>
      <c r="E56" s="580"/>
      <c r="F56" s="580" t="s">
        <v>1215</v>
      </c>
      <c r="G56" s="580" t="s">
        <v>1216</v>
      </c>
      <c r="H56" s="491"/>
      <c r="I56" s="580"/>
      <c r="J56" s="580"/>
      <c r="K56" s="584">
        <f>J56*I56*0.6*9.81*1.2</f>
        <v>0</v>
      </c>
      <c r="L56" s="580"/>
      <c r="M56" s="580">
        <f>L56*120</f>
        <v>0</v>
      </c>
      <c r="N56" s="68" t="s">
        <v>7</v>
      </c>
      <c r="O56" s="68"/>
      <c r="P56" s="68"/>
      <c r="Q56" s="68"/>
      <c r="R56" s="580"/>
      <c r="S56" s="580"/>
      <c r="T56" s="580"/>
      <c r="U56" s="580"/>
      <c r="V56" s="580"/>
      <c r="W56" s="592" t="s">
        <v>1189</v>
      </c>
    </row>
    <row r="57" spans="1:23" ht="12.75">
      <c r="A57" s="659"/>
      <c r="B57" s="342"/>
      <c r="C57" s="342"/>
      <c r="D57" s="342"/>
      <c r="E57" s="580"/>
      <c r="F57" s="580"/>
      <c r="G57" s="580"/>
      <c r="H57" s="491"/>
      <c r="I57" s="580"/>
      <c r="J57" s="580"/>
      <c r="K57" s="584"/>
      <c r="L57" s="580"/>
      <c r="M57" s="580"/>
      <c r="N57" s="68" t="s">
        <v>8</v>
      </c>
      <c r="O57" s="68"/>
      <c r="P57" s="68"/>
      <c r="Q57" s="68"/>
      <c r="R57" s="574"/>
      <c r="S57" s="574"/>
      <c r="T57" s="574"/>
      <c r="U57" s="574"/>
      <c r="V57" s="574"/>
      <c r="W57" s="593"/>
    </row>
    <row r="58" spans="1:23" ht="12.75">
      <c r="A58" s="620"/>
      <c r="B58" s="343"/>
      <c r="C58" s="343"/>
      <c r="D58" s="343"/>
      <c r="E58" s="580"/>
      <c r="F58" s="580"/>
      <c r="G58" s="580"/>
      <c r="H58" s="491"/>
      <c r="I58" s="580"/>
      <c r="J58" s="580"/>
      <c r="K58" s="584"/>
      <c r="L58" s="580"/>
      <c r="M58" s="580"/>
      <c r="N58" s="68" t="s">
        <v>394</v>
      </c>
      <c r="O58" s="68"/>
      <c r="P58" s="68"/>
      <c r="Q58" s="68"/>
      <c r="R58" s="574"/>
      <c r="S58" s="574"/>
      <c r="T58" s="574"/>
      <c r="U58" s="574"/>
      <c r="V58" s="574"/>
      <c r="W58" s="593"/>
    </row>
    <row r="59" spans="1:23" ht="12.75">
      <c r="A59" s="594">
        <v>19</v>
      </c>
      <c r="B59" s="326" t="s">
        <v>1157</v>
      </c>
      <c r="C59" s="597" t="s">
        <v>1218</v>
      </c>
      <c r="D59" s="628" t="s">
        <v>1219</v>
      </c>
      <c r="E59" s="580">
        <v>100</v>
      </c>
      <c r="F59" s="580" t="s">
        <v>1220</v>
      </c>
      <c r="G59" s="580" t="s">
        <v>1221</v>
      </c>
      <c r="H59" s="491">
        <v>1044</v>
      </c>
      <c r="I59" s="580">
        <v>4</v>
      </c>
      <c r="J59" s="580">
        <v>0.25</v>
      </c>
      <c r="K59" s="584">
        <f>J59*I59*0.6*9.81*1.2</f>
        <v>7.0632</v>
      </c>
      <c r="L59" s="580">
        <v>50</v>
      </c>
      <c r="M59" s="580">
        <f>L59*120</f>
        <v>6000</v>
      </c>
      <c r="N59" s="68" t="s">
        <v>7</v>
      </c>
      <c r="O59" s="68"/>
      <c r="P59" s="68"/>
      <c r="Q59" s="68"/>
      <c r="R59" s="580">
        <f>(O59*P59*Q59*100)+(O61*P61*Q61*80)+(Q60*P60*O60*80*2)+7500</f>
        <v>17100</v>
      </c>
      <c r="S59" s="580">
        <f>6000+I59*1.22*100</f>
        <v>6488</v>
      </c>
      <c r="T59" s="580">
        <f>L59*100+M59*0.6</f>
        <v>8600</v>
      </c>
      <c r="U59" s="580">
        <v>1500</v>
      </c>
      <c r="V59" s="580">
        <f>SUM(R59:U59)</f>
        <v>33688</v>
      </c>
      <c r="W59" s="592" t="s">
        <v>177</v>
      </c>
    </row>
    <row r="60" spans="1:23" ht="12.75">
      <c r="A60" s="659"/>
      <c r="B60" s="342"/>
      <c r="C60" s="342"/>
      <c r="D60" s="342"/>
      <c r="E60" s="580"/>
      <c r="F60" s="580"/>
      <c r="G60" s="580"/>
      <c r="H60" s="491"/>
      <c r="I60" s="580"/>
      <c r="J60" s="580"/>
      <c r="K60" s="584"/>
      <c r="L60" s="580"/>
      <c r="M60" s="580"/>
      <c r="N60" s="68" t="s">
        <v>8</v>
      </c>
      <c r="O60" s="68">
        <v>40</v>
      </c>
      <c r="P60" s="68">
        <v>1</v>
      </c>
      <c r="Q60" s="68">
        <v>1.5</v>
      </c>
      <c r="R60" s="574"/>
      <c r="S60" s="574"/>
      <c r="T60" s="574"/>
      <c r="U60" s="574"/>
      <c r="V60" s="574"/>
      <c r="W60" s="593"/>
    </row>
    <row r="61" spans="1:23" ht="12.75">
      <c r="A61" s="620"/>
      <c r="B61" s="343"/>
      <c r="C61" s="343"/>
      <c r="D61" s="343"/>
      <c r="E61" s="580"/>
      <c r="F61" s="580"/>
      <c r="G61" s="580"/>
      <c r="H61" s="491"/>
      <c r="I61" s="580"/>
      <c r="J61" s="580"/>
      <c r="K61" s="584"/>
      <c r="L61" s="580"/>
      <c r="M61" s="580"/>
      <c r="N61" s="68" t="s">
        <v>394</v>
      </c>
      <c r="O61" s="68"/>
      <c r="P61" s="68"/>
      <c r="Q61" s="68"/>
      <c r="R61" s="574"/>
      <c r="S61" s="574"/>
      <c r="T61" s="574"/>
      <c r="U61" s="574"/>
      <c r="V61" s="574"/>
      <c r="W61" s="593"/>
    </row>
    <row r="62" spans="1:23" ht="12.75">
      <c r="A62" s="594">
        <v>20</v>
      </c>
      <c r="B62" s="326" t="s">
        <v>1157</v>
      </c>
      <c r="C62" s="661" t="s">
        <v>1222</v>
      </c>
      <c r="D62" s="285" t="s">
        <v>1219</v>
      </c>
      <c r="E62" s="491">
        <v>60</v>
      </c>
      <c r="F62" s="580" t="s">
        <v>1223</v>
      </c>
      <c r="G62" s="580" t="s">
        <v>1224</v>
      </c>
      <c r="H62" s="491">
        <v>1046</v>
      </c>
      <c r="I62" s="580">
        <v>5</v>
      </c>
      <c r="J62" s="580">
        <v>0.25</v>
      </c>
      <c r="K62" s="584">
        <f>J62*I62*0.6*9.81*1.2</f>
        <v>8.828999999999999</v>
      </c>
      <c r="L62" s="580">
        <v>40</v>
      </c>
      <c r="M62" s="580">
        <f>L62*120</f>
        <v>4800</v>
      </c>
      <c r="N62" s="68" t="s">
        <v>7</v>
      </c>
      <c r="O62" s="68"/>
      <c r="P62" s="68"/>
      <c r="Q62" s="68"/>
      <c r="R62" s="580">
        <f>(O62*P62*Q62*100)+(O64*P64*Q64*80)+(Q63*P63*O63*80*2)+7500</f>
        <v>17100</v>
      </c>
      <c r="S62" s="580">
        <f>6000+I62*1.22*100</f>
        <v>6610</v>
      </c>
      <c r="T62" s="580">
        <f>L62*100+M62*0.6</f>
        <v>6880</v>
      </c>
      <c r="U62" s="580">
        <v>1500</v>
      </c>
      <c r="V62" s="580">
        <f>SUM(R62:U62)</f>
        <v>32090</v>
      </c>
      <c r="W62" s="592" t="s">
        <v>177</v>
      </c>
    </row>
    <row r="63" spans="1:23" ht="12.75">
      <c r="A63" s="659"/>
      <c r="B63" s="342"/>
      <c r="C63" s="662"/>
      <c r="D63" s="342"/>
      <c r="E63" s="491"/>
      <c r="F63" s="580"/>
      <c r="G63" s="580"/>
      <c r="H63" s="491"/>
      <c r="I63" s="580"/>
      <c r="J63" s="580"/>
      <c r="K63" s="584"/>
      <c r="L63" s="580"/>
      <c r="M63" s="580"/>
      <c r="N63" s="68" t="s">
        <v>8</v>
      </c>
      <c r="O63" s="68">
        <v>40</v>
      </c>
      <c r="P63" s="68">
        <v>1</v>
      </c>
      <c r="Q63" s="68">
        <v>1.5</v>
      </c>
      <c r="R63" s="574"/>
      <c r="S63" s="574"/>
      <c r="T63" s="574"/>
      <c r="U63" s="574"/>
      <c r="V63" s="574"/>
      <c r="W63" s="593"/>
    </row>
    <row r="64" spans="1:23" ht="12.75">
      <c r="A64" s="620"/>
      <c r="B64" s="343"/>
      <c r="C64" s="663"/>
      <c r="D64" s="343"/>
      <c r="E64" s="491"/>
      <c r="F64" s="580"/>
      <c r="G64" s="580"/>
      <c r="H64" s="491"/>
      <c r="I64" s="580"/>
      <c r="J64" s="580"/>
      <c r="K64" s="584"/>
      <c r="L64" s="580"/>
      <c r="M64" s="580"/>
      <c r="N64" s="68" t="s">
        <v>394</v>
      </c>
      <c r="O64" s="68"/>
      <c r="P64" s="68"/>
      <c r="Q64" s="68"/>
      <c r="R64" s="574"/>
      <c r="S64" s="574"/>
      <c r="T64" s="574"/>
      <c r="U64" s="574"/>
      <c r="V64" s="574"/>
      <c r="W64" s="593"/>
    </row>
    <row r="65" spans="1:23" ht="12.75">
      <c r="A65" s="594">
        <v>21</v>
      </c>
      <c r="B65" s="326" t="s">
        <v>1157</v>
      </c>
      <c r="C65" s="326" t="s">
        <v>1225</v>
      </c>
      <c r="D65" s="294" t="s">
        <v>1226</v>
      </c>
      <c r="E65" s="491">
        <v>400</v>
      </c>
      <c r="F65" s="490" t="s">
        <v>1227</v>
      </c>
      <c r="G65" s="490" t="s">
        <v>1228</v>
      </c>
      <c r="H65" s="491">
        <v>1717</v>
      </c>
      <c r="I65" s="580">
        <v>30</v>
      </c>
      <c r="J65" s="580">
        <v>0.16</v>
      </c>
      <c r="K65" s="584">
        <f>J65*I65*0.6*9.81*1.2</f>
        <v>33.90336</v>
      </c>
      <c r="L65" s="580">
        <v>120</v>
      </c>
      <c r="M65" s="580">
        <f>L65*120</f>
        <v>14400</v>
      </c>
      <c r="N65" s="68" t="s">
        <v>7</v>
      </c>
      <c r="O65" s="68"/>
      <c r="P65" s="68"/>
      <c r="Q65" s="68"/>
      <c r="R65" s="580">
        <f>(O65*P65*Q65*100)+(O67*P67*Q67*80)+(Q66*P66*O66*80*2)+7500</f>
        <v>26700.000000000004</v>
      </c>
      <c r="S65" s="580">
        <f>6000+I65*1.22*100</f>
        <v>9660</v>
      </c>
      <c r="T65" s="580">
        <f>L65*100+M65*0.6</f>
        <v>20640</v>
      </c>
      <c r="U65" s="580">
        <v>1500</v>
      </c>
      <c r="V65" s="580">
        <f>SUM(R65:U65)</f>
        <v>58500</v>
      </c>
      <c r="W65" s="592" t="s">
        <v>177</v>
      </c>
    </row>
    <row r="66" spans="1:23" ht="12.75">
      <c r="A66" s="659"/>
      <c r="B66" s="342"/>
      <c r="C66" s="342"/>
      <c r="D66" s="318"/>
      <c r="E66" s="491"/>
      <c r="F66" s="574"/>
      <c r="G66" s="574"/>
      <c r="H66" s="491"/>
      <c r="I66" s="580"/>
      <c r="J66" s="580"/>
      <c r="K66" s="584"/>
      <c r="L66" s="580"/>
      <c r="M66" s="580"/>
      <c r="N66" s="68" t="s">
        <v>8</v>
      </c>
      <c r="O66" s="68">
        <v>100</v>
      </c>
      <c r="P66" s="68">
        <v>0.8</v>
      </c>
      <c r="Q66" s="68">
        <v>1.5</v>
      </c>
      <c r="R66" s="574"/>
      <c r="S66" s="574"/>
      <c r="T66" s="574"/>
      <c r="U66" s="574"/>
      <c r="V66" s="574"/>
      <c r="W66" s="593"/>
    </row>
    <row r="67" spans="1:23" ht="12.75">
      <c r="A67" s="620"/>
      <c r="B67" s="343"/>
      <c r="C67" s="343"/>
      <c r="D67" s="319"/>
      <c r="E67" s="491"/>
      <c r="F67" s="574"/>
      <c r="G67" s="574"/>
      <c r="H67" s="491"/>
      <c r="I67" s="580"/>
      <c r="J67" s="580"/>
      <c r="K67" s="584"/>
      <c r="L67" s="580"/>
      <c r="M67" s="580"/>
      <c r="N67" s="68" t="s">
        <v>394</v>
      </c>
      <c r="O67" s="68"/>
      <c r="P67" s="68"/>
      <c r="Q67" s="68"/>
      <c r="R67" s="574"/>
      <c r="S67" s="574"/>
      <c r="T67" s="574"/>
      <c r="U67" s="574"/>
      <c r="V67" s="574"/>
      <c r="W67" s="593"/>
    </row>
    <row r="68" spans="1:23" ht="12.75">
      <c r="A68" s="594">
        <v>22</v>
      </c>
      <c r="B68" s="326" t="s">
        <v>1157</v>
      </c>
      <c r="C68" s="326" t="s">
        <v>1225</v>
      </c>
      <c r="D68" s="294" t="s">
        <v>1229</v>
      </c>
      <c r="E68" s="491">
        <v>100</v>
      </c>
      <c r="F68" s="490" t="s">
        <v>1230</v>
      </c>
      <c r="G68" s="490" t="s">
        <v>1231</v>
      </c>
      <c r="H68" s="491">
        <v>1668</v>
      </c>
      <c r="I68" s="580">
        <v>10</v>
      </c>
      <c r="J68" s="580">
        <v>0.15</v>
      </c>
      <c r="K68" s="584">
        <f>J68*I68*0.6*9.81*1.2</f>
        <v>10.594799999999998</v>
      </c>
      <c r="L68" s="580">
        <v>0</v>
      </c>
      <c r="M68" s="580">
        <f>L68*120</f>
        <v>0</v>
      </c>
      <c r="N68" s="68" t="s">
        <v>7</v>
      </c>
      <c r="O68" s="68"/>
      <c r="P68" s="68"/>
      <c r="Q68" s="68"/>
      <c r="R68" s="580"/>
      <c r="S68" s="580"/>
      <c r="T68" s="580"/>
      <c r="U68" s="580"/>
      <c r="V68" s="580"/>
      <c r="W68" s="592" t="s">
        <v>1189</v>
      </c>
    </row>
    <row r="69" spans="1:23" ht="12.75">
      <c r="A69" s="659"/>
      <c r="B69" s="342"/>
      <c r="C69" s="342"/>
      <c r="D69" s="342"/>
      <c r="E69" s="491"/>
      <c r="F69" s="574"/>
      <c r="G69" s="574"/>
      <c r="H69" s="491"/>
      <c r="I69" s="580"/>
      <c r="J69" s="580"/>
      <c r="K69" s="584"/>
      <c r="L69" s="580"/>
      <c r="M69" s="580"/>
      <c r="N69" s="68" t="s">
        <v>8</v>
      </c>
      <c r="O69" s="68"/>
      <c r="P69" s="68"/>
      <c r="Q69" s="68"/>
      <c r="R69" s="574"/>
      <c r="S69" s="574"/>
      <c r="T69" s="574"/>
      <c r="U69" s="574"/>
      <c r="V69" s="574"/>
      <c r="W69" s="593"/>
    </row>
    <row r="70" spans="1:23" ht="12.75">
      <c r="A70" s="620"/>
      <c r="B70" s="343"/>
      <c r="C70" s="343"/>
      <c r="D70" s="343"/>
      <c r="E70" s="491"/>
      <c r="F70" s="574"/>
      <c r="G70" s="574"/>
      <c r="H70" s="491"/>
      <c r="I70" s="580"/>
      <c r="J70" s="580"/>
      <c r="K70" s="584"/>
      <c r="L70" s="580"/>
      <c r="M70" s="580"/>
      <c r="N70" s="68" t="s">
        <v>394</v>
      </c>
      <c r="O70" s="68"/>
      <c r="P70" s="68"/>
      <c r="Q70" s="68"/>
      <c r="R70" s="574"/>
      <c r="S70" s="574"/>
      <c r="T70" s="574"/>
      <c r="U70" s="574"/>
      <c r="V70" s="574"/>
      <c r="W70" s="593"/>
    </row>
    <row r="71" spans="1:23" ht="12.75">
      <c r="A71" s="594">
        <v>23</v>
      </c>
      <c r="B71" s="326" t="s">
        <v>1157</v>
      </c>
      <c r="C71" s="326" t="s">
        <v>1232</v>
      </c>
      <c r="D71" s="294" t="s">
        <v>1232</v>
      </c>
      <c r="E71" s="490">
        <v>70</v>
      </c>
      <c r="F71" s="490" t="s">
        <v>1230</v>
      </c>
      <c r="G71" s="490" t="s">
        <v>1231</v>
      </c>
      <c r="H71" s="491">
        <v>1719</v>
      </c>
      <c r="I71" s="580">
        <v>8</v>
      </c>
      <c r="J71" s="580">
        <v>0.15</v>
      </c>
      <c r="K71" s="584">
        <f>J71*I71*0.6*9.81*1.2</f>
        <v>8.47584</v>
      </c>
      <c r="L71" s="580">
        <v>0</v>
      </c>
      <c r="M71" s="580">
        <f>L71*120</f>
        <v>0</v>
      </c>
      <c r="N71" s="68" t="s">
        <v>7</v>
      </c>
      <c r="O71" s="68"/>
      <c r="P71" s="68"/>
      <c r="Q71" s="68"/>
      <c r="R71" s="580"/>
      <c r="S71" s="580"/>
      <c r="T71" s="580"/>
      <c r="U71" s="580"/>
      <c r="V71" s="580"/>
      <c r="W71" s="592" t="s">
        <v>1189</v>
      </c>
    </row>
    <row r="72" spans="1:23" ht="12.75">
      <c r="A72" s="659"/>
      <c r="B72" s="342"/>
      <c r="C72" s="342"/>
      <c r="D72" s="342"/>
      <c r="E72" s="490"/>
      <c r="F72" s="574"/>
      <c r="G72" s="574"/>
      <c r="H72" s="491"/>
      <c r="I72" s="580"/>
      <c r="J72" s="580"/>
      <c r="K72" s="584"/>
      <c r="L72" s="580"/>
      <c r="M72" s="580"/>
      <c r="N72" s="68" t="s">
        <v>8</v>
      </c>
      <c r="O72" s="68"/>
      <c r="P72" s="68"/>
      <c r="Q72" s="68"/>
      <c r="R72" s="574"/>
      <c r="S72" s="574"/>
      <c r="T72" s="574"/>
      <c r="U72" s="574"/>
      <c r="V72" s="574"/>
      <c r="W72" s="593"/>
    </row>
    <row r="73" spans="1:23" ht="12.75">
      <c r="A73" s="620"/>
      <c r="B73" s="343"/>
      <c r="C73" s="343"/>
      <c r="D73" s="343"/>
      <c r="E73" s="490"/>
      <c r="F73" s="574"/>
      <c r="G73" s="574"/>
      <c r="H73" s="491"/>
      <c r="I73" s="580"/>
      <c r="J73" s="580"/>
      <c r="K73" s="584"/>
      <c r="L73" s="580"/>
      <c r="M73" s="580"/>
      <c r="N73" s="68" t="s">
        <v>394</v>
      </c>
      <c r="O73" s="68"/>
      <c r="P73" s="68"/>
      <c r="Q73" s="68"/>
      <c r="R73" s="574"/>
      <c r="S73" s="574"/>
      <c r="T73" s="574"/>
      <c r="U73" s="574"/>
      <c r="V73" s="574"/>
      <c r="W73" s="593"/>
    </row>
    <row r="74" spans="1:23" ht="12.75">
      <c r="A74" s="594">
        <v>24</v>
      </c>
      <c r="B74" s="326" t="s">
        <v>1157</v>
      </c>
      <c r="C74" s="326" t="s">
        <v>1233</v>
      </c>
      <c r="D74" s="294" t="s">
        <v>1234</v>
      </c>
      <c r="E74" s="580">
        <v>40</v>
      </c>
      <c r="F74" s="592" t="s">
        <v>1235</v>
      </c>
      <c r="G74" s="592" t="s">
        <v>1236</v>
      </c>
      <c r="H74" s="580">
        <v>1553</v>
      </c>
      <c r="I74" s="580">
        <v>6</v>
      </c>
      <c r="J74" s="580">
        <v>0.07</v>
      </c>
      <c r="K74" s="584">
        <f>J74*I74*0.6*9.81*1.2</f>
        <v>2.9665440000000003</v>
      </c>
      <c r="L74" s="580">
        <v>15</v>
      </c>
      <c r="M74" s="580">
        <f>L74*120</f>
        <v>1800</v>
      </c>
      <c r="N74" s="68" t="s">
        <v>7</v>
      </c>
      <c r="O74" s="68"/>
      <c r="P74" s="68"/>
      <c r="Q74" s="68"/>
      <c r="R74" s="580">
        <f>(O74*P74*Q74*100)+(O76*P76*Q76*80)+(Q75*P75*O75*80*2)+7500</f>
        <v>17100</v>
      </c>
      <c r="S74" s="580">
        <f>6000+I74*1.22*100</f>
        <v>6732</v>
      </c>
      <c r="T74" s="580">
        <f>L74*100+M74*0.6</f>
        <v>2580</v>
      </c>
      <c r="U74" s="580">
        <v>1500</v>
      </c>
      <c r="V74" s="580">
        <f>SUM(R74:U74)</f>
        <v>27912</v>
      </c>
      <c r="W74" s="592" t="s">
        <v>177</v>
      </c>
    </row>
    <row r="75" spans="1:23" ht="12.75">
      <c r="A75" s="659"/>
      <c r="B75" s="342"/>
      <c r="C75" s="342"/>
      <c r="D75" s="342"/>
      <c r="E75" s="580"/>
      <c r="F75" s="592"/>
      <c r="G75" s="592"/>
      <c r="H75" s="580"/>
      <c r="I75" s="580"/>
      <c r="J75" s="580"/>
      <c r="K75" s="584"/>
      <c r="L75" s="580"/>
      <c r="M75" s="580"/>
      <c r="N75" s="68" t="s">
        <v>8</v>
      </c>
      <c r="O75" s="68">
        <v>50</v>
      </c>
      <c r="P75" s="68">
        <v>0.6</v>
      </c>
      <c r="Q75" s="68">
        <v>2</v>
      </c>
      <c r="R75" s="574"/>
      <c r="S75" s="574"/>
      <c r="T75" s="574"/>
      <c r="U75" s="574"/>
      <c r="V75" s="574"/>
      <c r="W75" s="593"/>
    </row>
    <row r="76" spans="1:23" ht="12.75">
      <c r="A76" s="620"/>
      <c r="B76" s="343"/>
      <c r="C76" s="343"/>
      <c r="D76" s="343"/>
      <c r="E76" s="580"/>
      <c r="F76" s="592"/>
      <c r="G76" s="592"/>
      <c r="H76" s="580"/>
      <c r="I76" s="580"/>
      <c r="J76" s="580"/>
      <c r="K76" s="584"/>
      <c r="L76" s="580"/>
      <c r="M76" s="580"/>
      <c r="N76" s="68" t="s">
        <v>394</v>
      </c>
      <c r="O76" s="68"/>
      <c r="P76" s="68"/>
      <c r="Q76" s="68"/>
      <c r="R76" s="574"/>
      <c r="S76" s="574"/>
      <c r="T76" s="574"/>
      <c r="U76" s="574"/>
      <c r="V76" s="574"/>
      <c r="W76" s="593"/>
    </row>
    <row r="77" spans="1:23" ht="12.75">
      <c r="A77" s="594">
        <v>25</v>
      </c>
      <c r="B77" s="326" t="s">
        <v>1157</v>
      </c>
      <c r="C77" s="326" t="s">
        <v>1237</v>
      </c>
      <c r="D77" s="628" t="s">
        <v>1238</v>
      </c>
      <c r="E77" s="580">
        <v>240</v>
      </c>
      <c r="F77" s="580" t="s">
        <v>1239</v>
      </c>
      <c r="G77" s="580" t="s">
        <v>1240</v>
      </c>
      <c r="H77" s="580">
        <v>990</v>
      </c>
      <c r="I77" s="580">
        <v>10</v>
      </c>
      <c r="J77" s="580">
        <v>0.3</v>
      </c>
      <c r="K77" s="584">
        <f>J77*I77*0.6*9.81*1.2</f>
        <v>21.189599999999995</v>
      </c>
      <c r="L77" s="580">
        <v>100</v>
      </c>
      <c r="M77" s="580">
        <f>L77*120</f>
        <v>12000</v>
      </c>
      <c r="N77" s="68" t="s">
        <v>7</v>
      </c>
      <c r="O77" s="68"/>
      <c r="P77" s="68"/>
      <c r="Q77" s="68"/>
      <c r="R77" s="580">
        <f>(O77*P77*Q77*100)+(O79*P79*Q79*80)+(Q78*P78*O78*80*2)+7500</f>
        <v>29900</v>
      </c>
      <c r="S77" s="580">
        <f>6000+I77*1.22*100</f>
        <v>7220</v>
      </c>
      <c r="T77" s="580">
        <f>L77*100+M77*0.6</f>
        <v>17200</v>
      </c>
      <c r="U77" s="580">
        <v>1500</v>
      </c>
      <c r="V77" s="580">
        <f>SUM(R77:U77)</f>
        <v>55820</v>
      </c>
      <c r="W77" s="592" t="s">
        <v>177</v>
      </c>
    </row>
    <row r="78" spans="1:23" ht="12.75">
      <c r="A78" s="659"/>
      <c r="B78" s="342"/>
      <c r="C78" s="342"/>
      <c r="D78" s="342"/>
      <c r="E78" s="580"/>
      <c r="F78" s="580"/>
      <c r="G78" s="580"/>
      <c r="H78" s="580"/>
      <c r="I78" s="580"/>
      <c r="J78" s="580"/>
      <c r="K78" s="584"/>
      <c r="L78" s="580"/>
      <c r="M78" s="580"/>
      <c r="N78" s="68" t="s">
        <v>8</v>
      </c>
      <c r="O78" s="68">
        <v>70</v>
      </c>
      <c r="P78" s="68">
        <v>1</v>
      </c>
      <c r="Q78" s="68">
        <v>2</v>
      </c>
      <c r="R78" s="574"/>
      <c r="S78" s="574"/>
      <c r="T78" s="574"/>
      <c r="U78" s="574"/>
      <c r="V78" s="574"/>
      <c r="W78" s="593"/>
    </row>
    <row r="79" spans="1:23" ht="12.75">
      <c r="A79" s="620"/>
      <c r="B79" s="343"/>
      <c r="C79" s="343"/>
      <c r="D79" s="343"/>
      <c r="E79" s="580"/>
      <c r="F79" s="580"/>
      <c r="G79" s="580"/>
      <c r="H79" s="580"/>
      <c r="I79" s="580"/>
      <c r="J79" s="580"/>
      <c r="K79" s="584"/>
      <c r="L79" s="580"/>
      <c r="M79" s="580"/>
      <c r="N79" s="68" t="s">
        <v>394</v>
      </c>
      <c r="O79" s="68"/>
      <c r="P79" s="68"/>
      <c r="Q79" s="68"/>
      <c r="R79" s="574"/>
      <c r="S79" s="574"/>
      <c r="T79" s="574"/>
      <c r="U79" s="574"/>
      <c r="V79" s="574"/>
      <c r="W79" s="593"/>
    </row>
    <row r="80" spans="1:23" ht="12.75">
      <c r="A80" s="594">
        <v>26</v>
      </c>
      <c r="B80" s="326" t="s">
        <v>1157</v>
      </c>
      <c r="C80" s="326" t="s">
        <v>1237</v>
      </c>
      <c r="D80" s="660" t="s">
        <v>1241</v>
      </c>
      <c r="E80" s="580">
        <v>15</v>
      </c>
      <c r="F80" s="580" t="s">
        <v>1242</v>
      </c>
      <c r="G80" s="580" t="s">
        <v>1243</v>
      </c>
      <c r="H80" s="580">
        <v>954</v>
      </c>
      <c r="I80" s="580">
        <v>5</v>
      </c>
      <c r="J80" s="580">
        <v>0.2</v>
      </c>
      <c r="K80" s="584">
        <f>J80*I80*0.6*9.81*1.2</f>
        <v>7.0632</v>
      </c>
      <c r="L80" s="580">
        <v>40</v>
      </c>
      <c r="M80" s="580">
        <f>L80*120</f>
        <v>4800</v>
      </c>
      <c r="N80" s="68" t="s">
        <v>7</v>
      </c>
      <c r="O80" s="68"/>
      <c r="P80" s="68"/>
      <c r="Q80" s="68"/>
      <c r="R80" s="580">
        <f>(O80*P80*Q80*100)+(O82*P82*Q82*80)+(Q81*P81*O81*80*2)+7500</f>
        <v>24299.999999999996</v>
      </c>
      <c r="S80" s="580">
        <f>6000+I80*1.22*100</f>
        <v>6610</v>
      </c>
      <c r="T80" s="580">
        <f>L80*100+M80*0.6</f>
        <v>6880</v>
      </c>
      <c r="U80" s="580">
        <v>1500</v>
      </c>
      <c r="V80" s="580">
        <f>SUM(R80:U80)</f>
        <v>39290</v>
      </c>
      <c r="W80" s="656" t="s">
        <v>1752</v>
      </c>
    </row>
    <row r="81" spans="1:23" ht="12.75">
      <c r="A81" s="659"/>
      <c r="B81" s="342"/>
      <c r="C81" s="342"/>
      <c r="D81" s="342"/>
      <c r="E81" s="580"/>
      <c r="F81" s="580"/>
      <c r="G81" s="580"/>
      <c r="H81" s="580"/>
      <c r="I81" s="580"/>
      <c r="J81" s="580"/>
      <c r="K81" s="584"/>
      <c r="L81" s="580"/>
      <c r="M81" s="580"/>
      <c r="N81" s="68" t="s">
        <v>8</v>
      </c>
      <c r="O81" s="68">
        <v>100</v>
      </c>
      <c r="P81" s="68">
        <v>0.7</v>
      </c>
      <c r="Q81" s="68">
        <v>1.5</v>
      </c>
      <c r="R81" s="574"/>
      <c r="S81" s="574"/>
      <c r="T81" s="574"/>
      <c r="U81" s="574"/>
      <c r="V81" s="574"/>
      <c r="W81" s="657"/>
    </row>
    <row r="82" spans="1:23" ht="12.75">
      <c r="A82" s="620"/>
      <c r="B82" s="343"/>
      <c r="C82" s="343"/>
      <c r="D82" s="343"/>
      <c r="E82" s="580"/>
      <c r="F82" s="580"/>
      <c r="G82" s="580"/>
      <c r="H82" s="580"/>
      <c r="I82" s="580"/>
      <c r="J82" s="580"/>
      <c r="K82" s="584"/>
      <c r="L82" s="580"/>
      <c r="M82" s="580"/>
      <c r="N82" s="68" t="s">
        <v>394</v>
      </c>
      <c r="O82" s="68"/>
      <c r="P82" s="68"/>
      <c r="Q82" s="68"/>
      <c r="R82" s="574"/>
      <c r="S82" s="574"/>
      <c r="T82" s="574"/>
      <c r="U82" s="574"/>
      <c r="V82" s="574"/>
      <c r="W82" s="658"/>
    </row>
    <row r="83" spans="1:23" ht="12.75">
      <c r="A83" s="594">
        <v>27</v>
      </c>
      <c r="B83" s="326" t="s">
        <v>1157</v>
      </c>
      <c r="C83" s="326" t="s">
        <v>1237</v>
      </c>
      <c r="D83" s="629" t="s">
        <v>1244</v>
      </c>
      <c r="E83" s="580">
        <v>240</v>
      </c>
      <c r="F83" s="580" t="s">
        <v>1245</v>
      </c>
      <c r="G83" s="580" t="s">
        <v>1246</v>
      </c>
      <c r="H83" s="580">
        <v>946</v>
      </c>
      <c r="I83" s="580">
        <v>3</v>
      </c>
      <c r="J83" s="580">
        <v>0.2</v>
      </c>
      <c r="K83" s="584">
        <f>J83*I83*0.6*9.81*1.2</f>
        <v>4.237920000000001</v>
      </c>
      <c r="L83" s="580">
        <v>30</v>
      </c>
      <c r="M83" s="580">
        <f>L83*120</f>
        <v>3600</v>
      </c>
      <c r="N83" s="68" t="s">
        <v>7</v>
      </c>
      <c r="O83" s="68"/>
      <c r="P83" s="68"/>
      <c r="Q83" s="68"/>
      <c r="R83" s="580">
        <f>(O83*P83*Q83*100)+(O85*P85*Q85*80)+(Q84*P84*O84*80*2)+7500</f>
        <v>41099.99999999999</v>
      </c>
      <c r="S83" s="580">
        <f>6000+I83*1.22*100</f>
        <v>6366</v>
      </c>
      <c r="T83" s="580">
        <f>L83*100+M83*0.6</f>
        <v>5160</v>
      </c>
      <c r="U83" s="580">
        <v>1500</v>
      </c>
      <c r="V83" s="580">
        <f>SUM(R83:U83)</f>
        <v>54125.99999999999</v>
      </c>
      <c r="W83" s="592" t="s">
        <v>177</v>
      </c>
    </row>
    <row r="84" spans="1:23" ht="12.75">
      <c r="A84" s="659"/>
      <c r="B84" s="342"/>
      <c r="C84" s="342"/>
      <c r="D84" s="342"/>
      <c r="E84" s="580"/>
      <c r="F84" s="580"/>
      <c r="G84" s="580"/>
      <c r="H84" s="580"/>
      <c r="I84" s="580"/>
      <c r="J84" s="580"/>
      <c r="K84" s="584"/>
      <c r="L84" s="580"/>
      <c r="M84" s="580"/>
      <c r="N84" s="68" t="s">
        <v>8</v>
      </c>
      <c r="O84" s="68">
        <v>200</v>
      </c>
      <c r="P84" s="68">
        <v>0.7</v>
      </c>
      <c r="Q84" s="68">
        <v>1.5</v>
      </c>
      <c r="R84" s="574"/>
      <c r="S84" s="574"/>
      <c r="T84" s="574"/>
      <c r="U84" s="574"/>
      <c r="V84" s="574"/>
      <c r="W84" s="593"/>
    </row>
    <row r="85" spans="1:23" ht="12.75">
      <c r="A85" s="620"/>
      <c r="B85" s="343"/>
      <c r="C85" s="343"/>
      <c r="D85" s="343"/>
      <c r="E85" s="580"/>
      <c r="F85" s="580"/>
      <c r="G85" s="580"/>
      <c r="H85" s="580"/>
      <c r="I85" s="580"/>
      <c r="J85" s="580"/>
      <c r="K85" s="584"/>
      <c r="L85" s="580"/>
      <c r="M85" s="580"/>
      <c r="N85" s="68" t="s">
        <v>394</v>
      </c>
      <c r="O85" s="68"/>
      <c r="P85" s="68"/>
      <c r="Q85" s="68"/>
      <c r="R85" s="574"/>
      <c r="S85" s="574"/>
      <c r="T85" s="574"/>
      <c r="U85" s="574"/>
      <c r="V85" s="574"/>
      <c r="W85" s="593"/>
    </row>
    <row r="86" spans="1:23" ht="19.5" customHeight="1">
      <c r="A86" s="386" t="s">
        <v>372</v>
      </c>
      <c r="B86" s="388"/>
      <c r="C86" s="161"/>
      <c r="D86" s="161"/>
      <c r="E86" s="163">
        <f>SUM(E5:E83)</f>
        <v>3312</v>
      </c>
      <c r="F86" s="161"/>
      <c r="G86" s="161"/>
      <c r="H86" s="161"/>
      <c r="I86" s="161"/>
      <c r="J86" s="161"/>
      <c r="K86" s="162">
        <f>SUM(K5:K85)</f>
        <v>301.2101639999999</v>
      </c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3">
        <f>SUM(V5:V85)</f>
        <v>780580</v>
      </c>
      <c r="W86" s="161"/>
    </row>
  </sheetData>
  <mergeCells count="527">
    <mergeCell ref="A1:W1"/>
    <mergeCell ref="A2:W2"/>
    <mergeCell ref="A3:A4"/>
    <mergeCell ref="B3:B4"/>
    <mergeCell ref="C3:C4"/>
    <mergeCell ref="D3:D4"/>
    <mergeCell ref="E3:E4"/>
    <mergeCell ref="F3:H3"/>
    <mergeCell ref="I3:M3"/>
    <mergeCell ref="N3:Q3"/>
    <mergeCell ref="R3:V3"/>
    <mergeCell ref="W3:W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R5:R7"/>
    <mergeCell ref="S5:S7"/>
    <mergeCell ref="T5:T7"/>
    <mergeCell ref="U5:U7"/>
    <mergeCell ref="V5:V7"/>
    <mergeCell ref="W5:W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R8:R10"/>
    <mergeCell ref="S8:S10"/>
    <mergeCell ref="T8:T10"/>
    <mergeCell ref="U8:U10"/>
    <mergeCell ref="V8:V10"/>
    <mergeCell ref="W8:W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R11:R13"/>
    <mergeCell ref="S11:S13"/>
    <mergeCell ref="T11:T13"/>
    <mergeCell ref="U11:U13"/>
    <mergeCell ref="V11:V13"/>
    <mergeCell ref="W11:W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R14:R16"/>
    <mergeCell ref="S14:S16"/>
    <mergeCell ref="T14:T16"/>
    <mergeCell ref="U14:U16"/>
    <mergeCell ref="V14:V16"/>
    <mergeCell ref="W14:W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R17:R19"/>
    <mergeCell ref="S17:S19"/>
    <mergeCell ref="T17:T19"/>
    <mergeCell ref="U17:U19"/>
    <mergeCell ref="V17:V19"/>
    <mergeCell ref="W17:W19"/>
    <mergeCell ref="X17:X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R20:R22"/>
    <mergeCell ref="S20:S22"/>
    <mergeCell ref="T20:T22"/>
    <mergeCell ref="U20:U22"/>
    <mergeCell ref="V20:V22"/>
    <mergeCell ref="W20:W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R23:R25"/>
    <mergeCell ref="S23:S25"/>
    <mergeCell ref="T23:T25"/>
    <mergeCell ref="U23:U25"/>
    <mergeCell ref="V23:V25"/>
    <mergeCell ref="W23:W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R26:R28"/>
    <mergeCell ref="S26:S28"/>
    <mergeCell ref="T26:T28"/>
    <mergeCell ref="U26:U28"/>
    <mergeCell ref="V26:V28"/>
    <mergeCell ref="W26:W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R29:R31"/>
    <mergeCell ref="S29:S31"/>
    <mergeCell ref="T29:T31"/>
    <mergeCell ref="U29:U31"/>
    <mergeCell ref="V29:V31"/>
    <mergeCell ref="W29:W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R32:R34"/>
    <mergeCell ref="S32:S34"/>
    <mergeCell ref="T32:T34"/>
    <mergeCell ref="U32:U34"/>
    <mergeCell ref="V32:V34"/>
    <mergeCell ref="W32:W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R35:R37"/>
    <mergeCell ref="S35:S37"/>
    <mergeCell ref="T35:T37"/>
    <mergeCell ref="U35:U37"/>
    <mergeCell ref="V35:V37"/>
    <mergeCell ref="W35:W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R38:R40"/>
    <mergeCell ref="S38:S40"/>
    <mergeCell ref="T38:T40"/>
    <mergeCell ref="U38:U40"/>
    <mergeCell ref="V38:V40"/>
    <mergeCell ref="W38:W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R41:R43"/>
    <mergeCell ref="S41:S43"/>
    <mergeCell ref="T41:T43"/>
    <mergeCell ref="U41:U43"/>
    <mergeCell ref="V41:V43"/>
    <mergeCell ref="W41:W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R44:R46"/>
    <mergeCell ref="S44:S46"/>
    <mergeCell ref="T44:T46"/>
    <mergeCell ref="U44:U46"/>
    <mergeCell ref="V44:V46"/>
    <mergeCell ref="W44:W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R47:R49"/>
    <mergeCell ref="S47:S49"/>
    <mergeCell ref="T47:T49"/>
    <mergeCell ref="U47:U49"/>
    <mergeCell ref="V47:V49"/>
    <mergeCell ref="W47:W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R50:R52"/>
    <mergeCell ref="S50:S52"/>
    <mergeCell ref="T50:T52"/>
    <mergeCell ref="U50:U52"/>
    <mergeCell ref="V50:V52"/>
    <mergeCell ref="W50:W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R53:R55"/>
    <mergeCell ref="S53:S55"/>
    <mergeCell ref="T53:T55"/>
    <mergeCell ref="U53:U55"/>
    <mergeCell ref="V53:V55"/>
    <mergeCell ref="W53:W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R56:R58"/>
    <mergeCell ref="S56:S58"/>
    <mergeCell ref="T56:T58"/>
    <mergeCell ref="U56:U58"/>
    <mergeCell ref="V56:V58"/>
    <mergeCell ref="W56:W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R59:R61"/>
    <mergeCell ref="S59:S61"/>
    <mergeCell ref="T59:T61"/>
    <mergeCell ref="U59:U61"/>
    <mergeCell ref="V59:V61"/>
    <mergeCell ref="W59:W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R62:R64"/>
    <mergeCell ref="S62:S64"/>
    <mergeCell ref="T62:T64"/>
    <mergeCell ref="U62:U64"/>
    <mergeCell ref="V62:V64"/>
    <mergeCell ref="W62:W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R65:R67"/>
    <mergeCell ref="S65:S67"/>
    <mergeCell ref="T65:T67"/>
    <mergeCell ref="U65:U67"/>
    <mergeCell ref="V65:V67"/>
    <mergeCell ref="W65:W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R68:R70"/>
    <mergeCell ref="S68:S70"/>
    <mergeCell ref="T68:T70"/>
    <mergeCell ref="U68:U70"/>
    <mergeCell ref="V68:V70"/>
    <mergeCell ref="W68:W70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R71:R73"/>
    <mergeCell ref="S71:S73"/>
    <mergeCell ref="T71:T73"/>
    <mergeCell ref="U71:U73"/>
    <mergeCell ref="V71:V73"/>
    <mergeCell ref="W71:W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R74:R76"/>
    <mergeCell ref="S74:S76"/>
    <mergeCell ref="T74:T76"/>
    <mergeCell ref="U74:U76"/>
    <mergeCell ref="V74:V76"/>
    <mergeCell ref="W74:W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R77:R79"/>
    <mergeCell ref="S77:S79"/>
    <mergeCell ref="T77:T79"/>
    <mergeCell ref="U77:U79"/>
    <mergeCell ref="V77:V79"/>
    <mergeCell ref="W77:W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M80:M82"/>
    <mergeCell ref="R80:R82"/>
    <mergeCell ref="S80:S82"/>
    <mergeCell ref="T80:T82"/>
    <mergeCell ref="U80:U82"/>
    <mergeCell ref="V80:V82"/>
    <mergeCell ref="W80:W82"/>
    <mergeCell ref="A83:A85"/>
    <mergeCell ref="B83:B85"/>
    <mergeCell ref="C83:C85"/>
    <mergeCell ref="D83:D85"/>
    <mergeCell ref="E83:E85"/>
    <mergeCell ref="F83:F85"/>
    <mergeCell ref="G83:G85"/>
    <mergeCell ref="W83:W85"/>
    <mergeCell ref="L83:L85"/>
    <mergeCell ref="M83:M85"/>
    <mergeCell ref="R83:R85"/>
    <mergeCell ref="S83:S85"/>
    <mergeCell ref="A86:B86"/>
    <mergeCell ref="T83:T85"/>
    <mergeCell ref="U83:U85"/>
    <mergeCell ref="V83:V85"/>
    <mergeCell ref="H83:H85"/>
    <mergeCell ref="I83:I85"/>
    <mergeCell ref="J83:J85"/>
    <mergeCell ref="K83:K85"/>
  </mergeCells>
  <printOptions/>
  <pageMargins left="0.75" right="0.75" top="1" bottom="1" header="0.5" footer="0.5"/>
  <pageSetup horizontalDpi="600" verticalDpi="600" orientation="landscape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X58"/>
  <sheetViews>
    <sheetView workbookViewId="0" topLeftCell="A1">
      <selection activeCell="L50" sqref="L50:L52"/>
    </sheetView>
  </sheetViews>
  <sheetFormatPr defaultColWidth="9.140625" defaultRowHeight="12.75"/>
  <cols>
    <col min="3" max="3" width="10.8515625" style="0" customWidth="1"/>
    <col min="4" max="4" width="13.7109375" style="0" customWidth="1"/>
    <col min="6" max="6" width="9.7109375" style="0" customWidth="1"/>
    <col min="7" max="7" width="11.421875" style="0" customWidth="1"/>
    <col min="10" max="10" width="10.28125" style="0" customWidth="1"/>
    <col min="11" max="11" width="9.140625" style="129" customWidth="1"/>
    <col min="18" max="18" width="10.7109375" style="0" customWidth="1"/>
    <col min="19" max="19" width="10.421875" style="0" customWidth="1"/>
    <col min="21" max="21" width="10.421875" style="0" customWidth="1"/>
    <col min="23" max="23" width="29.28125" style="73" customWidth="1"/>
    <col min="24" max="24" width="11.140625" style="0" customWidth="1"/>
  </cols>
  <sheetData>
    <row r="1" spans="1:23" ht="20.25">
      <c r="A1" s="701" t="s">
        <v>1249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</row>
    <row r="2" spans="1:23" s="129" customFormat="1" ht="13.5" thickBot="1">
      <c r="A2" s="555" t="s">
        <v>1283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</row>
    <row r="3" spans="1:23" s="129" customFormat="1" ht="15" customHeight="1">
      <c r="A3" s="645" t="s">
        <v>0</v>
      </c>
      <c r="B3" s="452" t="s">
        <v>1</v>
      </c>
      <c r="C3" s="452" t="s">
        <v>2</v>
      </c>
      <c r="D3" s="452" t="s">
        <v>3</v>
      </c>
      <c r="E3" s="213" t="s">
        <v>43</v>
      </c>
      <c r="F3" s="250" t="s">
        <v>4</v>
      </c>
      <c r="G3" s="648"/>
      <c r="H3" s="649"/>
      <c r="I3" s="455" t="s">
        <v>375</v>
      </c>
      <c r="J3" s="456"/>
      <c r="K3" s="456"/>
      <c r="L3" s="456"/>
      <c r="M3" s="457"/>
      <c r="N3" s="458" t="s">
        <v>23</v>
      </c>
      <c r="O3" s="648"/>
      <c r="P3" s="648"/>
      <c r="Q3" s="649"/>
      <c r="R3" s="441" t="s">
        <v>376</v>
      </c>
      <c r="S3" s="648"/>
      <c r="T3" s="648"/>
      <c r="U3" s="648"/>
      <c r="V3" s="650"/>
      <c r="W3" s="651" t="s">
        <v>14</v>
      </c>
    </row>
    <row r="4" spans="1:24" s="129" customFormat="1" ht="60" customHeight="1" thickBot="1">
      <c r="A4" s="685"/>
      <c r="B4" s="686"/>
      <c r="C4" s="686"/>
      <c r="D4" s="686"/>
      <c r="E4" s="686"/>
      <c r="F4" s="76" t="s">
        <v>5</v>
      </c>
      <c r="G4" s="76" t="s">
        <v>6</v>
      </c>
      <c r="H4" s="130" t="s">
        <v>12</v>
      </c>
      <c r="I4" s="131" t="s">
        <v>377</v>
      </c>
      <c r="J4" s="132" t="s">
        <v>378</v>
      </c>
      <c r="K4" s="133" t="s">
        <v>379</v>
      </c>
      <c r="L4" s="133" t="s">
        <v>21</v>
      </c>
      <c r="M4" s="133" t="s">
        <v>1156</v>
      </c>
      <c r="N4" s="134" t="s">
        <v>380</v>
      </c>
      <c r="O4" s="131" t="s">
        <v>381</v>
      </c>
      <c r="P4" s="131" t="s">
        <v>382</v>
      </c>
      <c r="Q4" s="131" t="s">
        <v>383</v>
      </c>
      <c r="R4" s="135" t="s">
        <v>384</v>
      </c>
      <c r="S4" s="135" t="s">
        <v>385</v>
      </c>
      <c r="T4" s="135" t="s">
        <v>1131</v>
      </c>
      <c r="U4" s="135" t="s">
        <v>387</v>
      </c>
      <c r="V4" s="136" t="s">
        <v>388</v>
      </c>
      <c r="W4" s="681"/>
      <c r="X4" s="149"/>
    </row>
    <row r="5" spans="1:23" ht="12.75" customHeight="1">
      <c r="A5" s="682">
        <v>1</v>
      </c>
      <c r="B5" s="344" t="s">
        <v>1256</v>
      </c>
      <c r="C5" s="344" t="s">
        <v>1257</v>
      </c>
      <c r="D5" s="353" t="s">
        <v>1258</v>
      </c>
      <c r="E5" s="344">
        <v>200</v>
      </c>
      <c r="F5" s="344" t="s">
        <v>1259</v>
      </c>
      <c r="G5" s="277" t="s">
        <v>1260</v>
      </c>
      <c r="H5" s="344">
        <v>564</v>
      </c>
      <c r="I5" s="672">
        <v>4.5</v>
      </c>
      <c r="J5" s="672">
        <v>0.35</v>
      </c>
      <c r="K5" s="679">
        <f>J5*I5*0.6*9.81*1.2</f>
        <v>11.12454</v>
      </c>
      <c r="L5" s="672">
        <v>40</v>
      </c>
      <c r="M5" s="672">
        <f>L5*120</f>
        <v>4800</v>
      </c>
      <c r="N5" s="65" t="s">
        <v>7</v>
      </c>
      <c r="O5" s="65">
        <v>4</v>
      </c>
      <c r="P5" s="65">
        <v>2.5</v>
      </c>
      <c r="Q5" s="65">
        <v>2.5</v>
      </c>
      <c r="R5" s="672">
        <f>(O5*P5*Q5*100)+(O7*P7*Q7*80)+(Q6*P6*O6*80*2)+7500</f>
        <v>21520</v>
      </c>
      <c r="S5" s="672">
        <f>6000+I5*1.22*100</f>
        <v>6549</v>
      </c>
      <c r="T5" s="672">
        <f>L5*100+M5*0.6</f>
        <v>6880</v>
      </c>
      <c r="U5" s="672">
        <v>1500</v>
      </c>
      <c r="V5" s="673">
        <f>SUM(R5:U5)</f>
        <v>36449</v>
      </c>
      <c r="W5" s="675" t="s">
        <v>177</v>
      </c>
    </row>
    <row r="6" spans="1:23" ht="12.75">
      <c r="A6" s="683"/>
      <c r="B6" s="342"/>
      <c r="C6" s="342"/>
      <c r="D6" s="342"/>
      <c r="E6" s="342"/>
      <c r="F6" s="342"/>
      <c r="G6" s="342"/>
      <c r="H6" s="342"/>
      <c r="I6" s="342"/>
      <c r="J6" s="342"/>
      <c r="K6" s="680"/>
      <c r="L6" s="342"/>
      <c r="M6" s="623"/>
      <c r="N6" s="68" t="s">
        <v>8</v>
      </c>
      <c r="O6" s="68">
        <v>150</v>
      </c>
      <c r="P6" s="68">
        <v>0.6</v>
      </c>
      <c r="Q6" s="68">
        <v>0.8</v>
      </c>
      <c r="R6" s="342"/>
      <c r="S6" s="342"/>
      <c r="T6" s="342"/>
      <c r="U6" s="342"/>
      <c r="V6" s="674"/>
      <c r="W6" s="676"/>
    </row>
    <row r="7" spans="1:23" ht="12.75">
      <c r="A7" s="684"/>
      <c r="B7" s="343"/>
      <c r="C7" s="343"/>
      <c r="D7" s="343"/>
      <c r="E7" s="342"/>
      <c r="F7" s="342"/>
      <c r="G7" s="342"/>
      <c r="H7" s="342"/>
      <c r="I7" s="342"/>
      <c r="J7" s="342"/>
      <c r="K7" s="680"/>
      <c r="L7" s="342"/>
      <c r="M7" s="623"/>
      <c r="N7" s="71" t="s">
        <v>394</v>
      </c>
      <c r="O7" s="71"/>
      <c r="P7" s="71"/>
      <c r="Q7" s="71"/>
      <c r="R7" s="342"/>
      <c r="S7" s="342"/>
      <c r="T7" s="342"/>
      <c r="U7" s="342"/>
      <c r="V7" s="674"/>
      <c r="W7" s="677"/>
    </row>
    <row r="8" spans="1:23" ht="12.75" customHeight="1">
      <c r="A8" s="594">
        <v>2</v>
      </c>
      <c r="B8" s="326" t="s">
        <v>1256</v>
      </c>
      <c r="C8" s="326" t="s">
        <v>1257</v>
      </c>
      <c r="D8" s="294" t="s">
        <v>1261</v>
      </c>
      <c r="E8" s="580">
        <v>200</v>
      </c>
      <c r="F8" s="491" t="s">
        <v>1262</v>
      </c>
      <c r="G8" s="490" t="s">
        <v>1263</v>
      </c>
      <c r="H8" s="491">
        <v>577</v>
      </c>
      <c r="I8" s="580">
        <v>4.5</v>
      </c>
      <c r="J8" s="580">
        <v>0.45</v>
      </c>
      <c r="K8" s="584">
        <f>J8*I8*0.6*9.81*1.2</f>
        <v>14.302979999999998</v>
      </c>
      <c r="L8" s="580">
        <v>50</v>
      </c>
      <c r="M8" s="580">
        <f>L8*120</f>
        <v>6000</v>
      </c>
      <c r="N8" s="68" t="s">
        <v>7</v>
      </c>
      <c r="O8" s="68"/>
      <c r="P8" s="68"/>
      <c r="Q8" s="68"/>
      <c r="R8" s="580">
        <f>(O8*P8*Q8*100)+(O10*P10*Q10*80)+(Q9*P9*O9*80*2)+7500</f>
        <v>39900</v>
      </c>
      <c r="S8" s="580">
        <f>6000+I8*1.22*100</f>
        <v>6549</v>
      </c>
      <c r="T8" s="580">
        <f>L8*100+M8*0.6</f>
        <v>8600</v>
      </c>
      <c r="U8" s="580">
        <v>1500</v>
      </c>
      <c r="V8" s="580">
        <f>SUM(R8:U8)</f>
        <v>56549</v>
      </c>
      <c r="W8" s="628" t="s">
        <v>177</v>
      </c>
    </row>
    <row r="9" spans="1:23" ht="12.75">
      <c r="A9" s="659"/>
      <c r="B9" s="342"/>
      <c r="C9" s="342"/>
      <c r="D9" s="342"/>
      <c r="E9" s="580"/>
      <c r="F9" s="574"/>
      <c r="G9" s="574"/>
      <c r="H9" s="574"/>
      <c r="I9" s="580"/>
      <c r="J9" s="580"/>
      <c r="K9" s="579"/>
      <c r="L9" s="580"/>
      <c r="M9" s="580"/>
      <c r="N9" s="68" t="s">
        <v>8</v>
      </c>
      <c r="O9" s="68">
        <v>150</v>
      </c>
      <c r="P9" s="68">
        <v>0.9</v>
      </c>
      <c r="Q9" s="68">
        <v>1.5</v>
      </c>
      <c r="R9" s="574"/>
      <c r="S9" s="574"/>
      <c r="T9" s="574"/>
      <c r="U9" s="574"/>
      <c r="V9" s="574"/>
      <c r="W9" s="621"/>
    </row>
    <row r="10" spans="1:23" ht="13.5" thickBot="1">
      <c r="A10" s="620"/>
      <c r="B10" s="343"/>
      <c r="C10" s="678"/>
      <c r="D10" s="343"/>
      <c r="E10" s="580"/>
      <c r="F10" s="574"/>
      <c r="G10" s="574"/>
      <c r="H10" s="574"/>
      <c r="I10" s="580"/>
      <c r="J10" s="580"/>
      <c r="K10" s="579"/>
      <c r="L10" s="580"/>
      <c r="M10" s="580"/>
      <c r="N10" s="68" t="s">
        <v>394</v>
      </c>
      <c r="O10" s="68"/>
      <c r="P10" s="68"/>
      <c r="Q10" s="68"/>
      <c r="R10" s="574"/>
      <c r="S10" s="574"/>
      <c r="T10" s="574"/>
      <c r="U10" s="574"/>
      <c r="V10" s="574"/>
      <c r="W10" s="622"/>
    </row>
    <row r="11" spans="1:23" ht="12.75" customHeight="1">
      <c r="A11" s="594">
        <v>3</v>
      </c>
      <c r="B11" s="326" t="s">
        <v>1256</v>
      </c>
      <c r="C11" s="672" t="s">
        <v>1264</v>
      </c>
      <c r="D11" s="294" t="s">
        <v>1265</v>
      </c>
      <c r="E11" s="491">
        <v>600</v>
      </c>
      <c r="F11" s="491" t="s">
        <v>1266</v>
      </c>
      <c r="G11" s="490" t="s">
        <v>1267</v>
      </c>
      <c r="H11" s="491">
        <v>586</v>
      </c>
      <c r="I11" s="580"/>
      <c r="J11" s="580"/>
      <c r="K11" s="584">
        <v>40</v>
      </c>
      <c r="L11" s="580"/>
      <c r="M11" s="580">
        <f>L11*120</f>
        <v>0</v>
      </c>
      <c r="N11" s="68" t="s">
        <v>7</v>
      </c>
      <c r="O11" s="68"/>
      <c r="P11" s="68"/>
      <c r="Q11" s="68"/>
      <c r="R11" s="580"/>
      <c r="S11" s="580"/>
      <c r="T11" s="580"/>
      <c r="U11" s="580"/>
      <c r="V11" s="580"/>
      <c r="W11" s="628" t="s">
        <v>1268</v>
      </c>
    </row>
    <row r="12" spans="1:23" ht="12.75">
      <c r="A12" s="659"/>
      <c r="B12" s="342"/>
      <c r="C12" s="342"/>
      <c r="D12" s="342"/>
      <c r="E12" s="491"/>
      <c r="F12" s="574"/>
      <c r="G12" s="574"/>
      <c r="H12" s="574"/>
      <c r="I12" s="580"/>
      <c r="J12" s="580"/>
      <c r="K12" s="579"/>
      <c r="L12" s="580"/>
      <c r="M12" s="580"/>
      <c r="N12" s="68" t="s">
        <v>8</v>
      </c>
      <c r="O12" s="68"/>
      <c r="P12" s="68"/>
      <c r="Q12" s="68"/>
      <c r="R12" s="574"/>
      <c r="S12" s="574"/>
      <c r="T12" s="574"/>
      <c r="U12" s="574"/>
      <c r="V12" s="574"/>
      <c r="W12" s="621"/>
    </row>
    <row r="13" spans="1:23" ht="12.75">
      <c r="A13" s="620"/>
      <c r="B13" s="343"/>
      <c r="C13" s="343"/>
      <c r="D13" s="343"/>
      <c r="E13" s="491"/>
      <c r="F13" s="574"/>
      <c r="G13" s="574"/>
      <c r="H13" s="574"/>
      <c r="I13" s="580"/>
      <c r="J13" s="580"/>
      <c r="K13" s="579"/>
      <c r="L13" s="580"/>
      <c r="M13" s="580"/>
      <c r="N13" s="68" t="s">
        <v>394</v>
      </c>
      <c r="O13" s="68"/>
      <c r="P13" s="68"/>
      <c r="Q13" s="68"/>
      <c r="R13" s="574"/>
      <c r="S13" s="574"/>
      <c r="T13" s="574"/>
      <c r="U13" s="574"/>
      <c r="V13" s="574"/>
      <c r="W13" s="622"/>
    </row>
    <row r="14" spans="1:23" ht="12.75" customHeight="1">
      <c r="A14" s="594">
        <v>4</v>
      </c>
      <c r="B14" s="326" t="s">
        <v>1256</v>
      </c>
      <c r="C14" s="326" t="s">
        <v>1264</v>
      </c>
      <c r="D14" s="294" t="s">
        <v>1269</v>
      </c>
      <c r="E14" s="491">
        <v>400</v>
      </c>
      <c r="F14" s="490" t="s">
        <v>1270</v>
      </c>
      <c r="G14" s="490" t="s">
        <v>1271</v>
      </c>
      <c r="H14" s="491">
        <v>573</v>
      </c>
      <c r="I14" s="580">
        <v>4</v>
      </c>
      <c r="J14" s="580">
        <v>0.8</v>
      </c>
      <c r="K14" s="584">
        <f>J14*I14*0.6*9.81*1.2</f>
        <v>22.60224</v>
      </c>
      <c r="L14" s="580">
        <v>50</v>
      </c>
      <c r="M14" s="580">
        <f>L14*120</f>
        <v>6000</v>
      </c>
      <c r="N14" s="68" t="s">
        <v>7</v>
      </c>
      <c r="O14" s="68"/>
      <c r="P14" s="68"/>
      <c r="Q14" s="68"/>
      <c r="R14" s="580">
        <f>(O14*P14*Q14*100)+(O16*P16*Q16*80)+(Q15*P15*O15*80*2)+7500</f>
        <v>39900</v>
      </c>
      <c r="S14" s="580">
        <f>6000+I14*1.22*100</f>
        <v>6488</v>
      </c>
      <c r="T14" s="580">
        <f>L14*100+M14*0.6</f>
        <v>8600</v>
      </c>
      <c r="U14" s="580">
        <v>1500</v>
      </c>
      <c r="V14" s="580">
        <f>SUM(R14:U14)</f>
        <v>56488</v>
      </c>
      <c r="W14" s="665" t="s">
        <v>177</v>
      </c>
    </row>
    <row r="15" spans="1:23" ht="12.75">
      <c r="A15" s="659"/>
      <c r="B15" s="342"/>
      <c r="C15" s="342"/>
      <c r="D15" s="342"/>
      <c r="E15" s="491"/>
      <c r="F15" s="574"/>
      <c r="G15" s="574"/>
      <c r="H15" s="491"/>
      <c r="I15" s="580"/>
      <c r="J15" s="580"/>
      <c r="K15" s="579"/>
      <c r="L15" s="580"/>
      <c r="M15" s="580"/>
      <c r="N15" s="68" t="s">
        <v>8</v>
      </c>
      <c r="O15" s="68">
        <v>150</v>
      </c>
      <c r="P15" s="68">
        <v>0.9</v>
      </c>
      <c r="Q15" s="68">
        <v>1.5</v>
      </c>
      <c r="R15" s="574"/>
      <c r="S15" s="574"/>
      <c r="T15" s="574"/>
      <c r="U15" s="574"/>
      <c r="V15" s="574"/>
      <c r="W15" s="666"/>
    </row>
    <row r="16" spans="1:23" ht="12.75">
      <c r="A16" s="620"/>
      <c r="B16" s="343"/>
      <c r="C16" s="343"/>
      <c r="D16" s="343"/>
      <c r="E16" s="491"/>
      <c r="F16" s="574"/>
      <c r="G16" s="574"/>
      <c r="H16" s="491"/>
      <c r="I16" s="580"/>
      <c r="J16" s="580"/>
      <c r="K16" s="579"/>
      <c r="L16" s="580"/>
      <c r="M16" s="580"/>
      <c r="N16" s="68" t="s">
        <v>394</v>
      </c>
      <c r="O16" s="68"/>
      <c r="P16" s="68"/>
      <c r="Q16" s="68"/>
      <c r="R16" s="574"/>
      <c r="S16" s="574"/>
      <c r="T16" s="574"/>
      <c r="U16" s="574"/>
      <c r="V16" s="574"/>
      <c r="W16" s="667"/>
    </row>
    <row r="17" spans="1:24" ht="12.75" customHeight="1">
      <c r="A17" s="594">
        <v>5</v>
      </c>
      <c r="B17" s="326" t="s">
        <v>1256</v>
      </c>
      <c r="C17" s="326" t="s">
        <v>1272</v>
      </c>
      <c r="D17" s="294" t="s">
        <v>1273</v>
      </c>
      <c r="E17" s="491">
        <v>450</v>
      </c>
      <c r="F17" s="490" t="s">
        <v>1274</v>
      </c>
      <c r="G17" s="490" t="s">
        <v>1275</v>
      </c>
      <c r="H17" s="491">
        <v>595</v>
      </c>
      <c r="I17" s="580">
        <v>4.5</v>
      </c>
      <c r="J17" s="580">
        <v>0.4</v>
      </c>
      <c r="K17" s="584">
        <f>J17*I17*0.6*9.81*1.2</f>
        <v>12.71376</v>
      </c>
      <c r="L17" s="580">
        <v>45</v>
      </c>
      <c r="M17" s="580">
        <f>L17*120</f>
        <v>5400</v>
      </c>
      <c r="N17" s="68" t="s">
        <v>7</v>
      </c>
      <c r="O17" s="68"/>
      <c r="P17" s="68"/>
      <c r="Q17" s="68"/>
      <c r="R17" s="580">
        <f>(O17*P17*Q17*100)+(O19*P19*Q19*80)+(Q18*P18*O18*80*2)+3000</f>
        <v>28920</v>
      </c>
      <c r="S17" s="580">
        <f>6000+I17*1.22*100</f>
        <v>6549</v>
      </c>
      <c r="T17" s="580">
        <f>L17*100+M17*0.6</f>
        <v>7740</v>
      </c>
      <c r="U17" s="580">
        <v>1500</v>
      </c>
      <c r="V17" s="580">
        <f>SUM(R17:U17)</f>
        <v>44709</v>
      </c>
      <c r="W17" s="665" t="s">
        <v>177</v>
      </c>
      <c r="X17" s="671"/>
    </row>
    <row r="18" spans="1:24" ht="15.75" customHeight="1">
      <c r="A18" s="659"/>
      <c r="B18" s="342"/>
      <c r="C18" s="342"/>
      <c r="D18" s="342"/>
      <c r="E18" s="491"/>
      <c r="F18" s="574"/>
      <c r="G18" s="574"/>
      <c r="H18" s="491"/>
      <c r="I18" s="580"/>
      <c r="J18" s="580"/>
      <c r="K18" s="584"/>
      <c r="L18" s="580"/>
      <c r="M18" s="580"/>
      <c r="N18" s="68" t="s">
        <v>8</v>
      </c>
      <c r="O18" s="68">
        <v>120</v>
      </c>
      <c r="P18" s="68">
        <v>0.9</v>
      </c>
      <c r="Q18" s="68">
        <v>1.5</v>
      </c>
      <c r="R18" s="574"/>
      <c r="S18" s="574"/>
      <c r="T18" s="574"/>
      <c r="U18" s="574"/>
      <c r="V18" s="574"/>
      <c r="W18" s="666"/>
      <c r="X18" s="671"/>
    </row>
    <row r="19" spans="1:24" ht="12.75">
      <c r="A19" s="620"/>
      <c r="B19" s="343"/>
      <c r="C19" s="343"/>
      <c r="D19" s="343"/>
      <c r="E19" s="491"/>
      <c r="F19" s="574"/>
      <c r="G19" s="574"/>
      <c r="H19" s="491"/>
      <c r="I19" s="580"/>
      <c r="J19" s="580"/>
      <c r="K19" s="584"/>
      <c r="L19" s="580"/>
      <c r="M19" s="580"/>
      <c r="N19" s="68" t="s">
        <v>394</v>
      </c>
      <c r="O19" s="68"/>
      <c r="P19" s="68"/>
      <c r="Q19" s="68"/>
      <c r="R19" s="574"/>
      <c r="S19" s="574"/>
      <c r="T19" s="574"/>
      <c r="U19" s="574"/>
      <c r="V19" s="574"/>
      <c r="W19" s="667"/>
      <c r="X19" s="671"/>
    </row>
    <row r="20" spans="1:23" ht="12.75" customHeight="1">
      <c r="A20" s="594">
        <v>6</v>
      </c>
      <c r="B20" s="326" t="s">
        <v>1256</v>
      </c>
      <c r="C20" s="629" t="s">
        <v>1272</v>
      </c>
      <c r="D20" s="660" t="s">
        <v>1276</v>
      </c>
      <c r="E20" s="490">
        <v>50</v>
      </c>
      <c r="F20" s="490" t="s">
        <v>1277</v>
      </c>
      <c r="G20" s="490" t="s">
        <v>1278</v>
      </c>
      <c r="H20" s="491">
        <v>600</v>
      </c>
      <c r="I20" s="580">
        <v>3</v>
      </c>
      <c r="J20" s="580">
        <v>0.2</v>
      </c>
      <c r="K20" s="584">
        <f>J20*I20*0.6*9.81*1.2</f>
        <v>4.237920000000001</v>
      </c>
      <c r="L20" s="580">
        <v>25</v>
      </c>
      <c r="M20" s="580">
        <f>L20*120</f>
        <v>3000</v>
      </c>
      <c r="N20" s="68" t="s">
        <v>7</v>
      </c>
      <c r="O20" s="68"/>
      <c r="P20" s="68"/>
      <c r="Q20" s="68"/>
      <c r="R20" s="580">
        <f>(O20*P20*Q20*100)+(O22*P22*Q22*80)+(Q21*P21*O21*80*2)+7500</f>
        <v>11340</v>
      </c>
      <c r="S20" s="580">
        <f>6000+I20*1.22*100</f>
        <v>6366</v>
      </c>
      <c r="T20" s="580">
        <f>L20*100+M20*0.6</f>
        <v>4300</v>
      </c>
      <c r="U20" s="580">
        <v>1500</v>
      </c>
      <c r="V20" s="580">
        <f>SUM(R20:U20)</f>
        <v>23506</v>
      </c>
      <c r="W20" s="656" t="s">
        <v>1755</v>
      </c>
    </row>
    <row r="21" spans="1:23" ht="13.5" customHeight="1">
      <c r="A21" s="659"/>
      <c r="B21" s="342"/>
      <c r="C21" s="342"/>
      <c r="D21" s="342"/>
      <c r="E21" s="490"/>
      <c r="F21" s="574"/>
      <c r="G21" s="574"/>
      <c r="H21" s="491"/>
      <c r="I21" s="580"/>
      <c r="J21" s="580"/>
      <c r="K21" s="584"/>
      <c r="L21" s="580"/>
      <c r="M21" s="580"/>
      <c r="N21" s="68" t="s">
        <v>8</v>
      </c>
      <c r="O21" s="68">
        <v>50</v>
      </c>
      <c r="P21" s="68">
        <v>0.6</v>
      </c>
      <c r="Q21" s="68">
        <v>0.8</v>
      </c>
      <c r="R21" s="574"/>
      <c r="S21" s="574"/>
      <c r="T21" s="574"/>
      <c r="U21" s="574"/>
      <c r="V21" s="574"/>
      <c r="W21" s="657"/>
    </row>
    <row r="22" spans="1:23" ht="12.75">
      <c r="A22" s="620"/>
      <c r="B22" s="343"/>
      <c r="C22" s="343"/>
      <c r="D22" s="343"/>
      <c r="E22" s="490"/>
      <c r="F22" s="574"/>
      <c r="G22" s="574"/>
      <c r="H22" s="491"/>
      <c r="I22" s="580"/>
      <c r="J22" s="580"/>
      <c r="K22" s="584"/>
      <c r="L22" s="580"/>
      <c r="M22" s="580"/>
      <c r="N22" s="68" t="s">
        <v>394</v>
      </c>
      <c r="O22" s="68"/>
      <c r="P22" s="68"/>
      <c r="Q22" s="68"/>
      <c r="R22" s="574"/>
      <c r="S22" s="574"/>
      <c r="T22" s="574"/>
      <c r="U22" s="574"/>
      <c r="V22" s="574"/>
      <c r="W22" s="658"/>
    </row>
    <row r="23" spans="1:23" ht="12.75">
      <c r="A23" s="594">
        <v>7</v>
      </c>
      <c r="B23" s="326" t="s">
        <v>1256</v>
      </c>
      <c r="C23" s="629" t="s">
        <v>1279</v>
      </c>
      <c r="D23" s="294" t="s">
        <v>1280</v>
      </c>
      <c r="E23" s="580">
        <v>500</v>
      </c>
      <c r="F23" s="592" t="s">
        <v>1281</v>
      </c>
      <c r="G23" s="592" t="s">
        <v>1282</v>
      </c>
      <c r="H23" s="580">
        <v>568</v>
      </c>
      <c r="I23" s="580">
        <v>4.5</v>
      </c>
      <c r="J23" s="580">
        <v>0.5</v>
      </c>
      <c r="K23" s="584">
        <f>J23*I23*0.6*9.81*1.2</f>
        <v>15.892199999999999</v>
      </c>
      <c r="L23" s="580">
        <v>60</v>
      </c>
      <c r="M23" s="580">
        <f>L23*120</f>
        <v>7200</v>
      </c>
      <c r="N23" s="68" t="s">
        <v>7</v>
      </c>
      <c r="O23" s="68"/>
      <c r="P23" s="68"/>
      <c r="Q23" s="68"/>
      <c r="R23" s="580">
        <f>(O23*P23*Q23*100)+(O25*P25*Q25*80)+(Q24*P24*O24*80*2)+7500</f>
        <v>23052</v>
      </c>
      <c r="S23" s="580">
        <f>6000+I23*1.22*100</f>
        <v>6549</v>
      </c>
      <c r="T23" s="580">
        <f>L23*100+M23*0.6</f>
        <v>10320</v>
      </c>
      <c r="U23" s="580">
        <v>1500</v>
      </c>
      <c r="V23" s="580">
        <f>SUM(R23:U23)</f>
        <v>41421</v>
      </c>
      <c r="W23" s="668" t="s">
        <v>1315</v>
      </c>
    </row>
    <row r="24" spans="1:23" ht="12.75">
      <c r="A24" s="659"/>
      <c r="B24" s="342"/>
      <c r="C24" s="342"/>
      <c r="D24" s="342"/>
      <c r="E24" s="580"/>
      <c r="F24" s="592"/>
      <c r="G24" s="592"/>
      <c r="H24" s="580"/>
      <c r="I24" s="580"/>
      <c r="J24" s="580"/>
      <c r="K24" s="584"/>
      <c r="L24" s="580"/>
      <c r="M24" s="580"/>
      <c r="N24" s="68" t="s">
        <v>8</v>
      </c>
      <c r="O24" s="68">
        <v>60</v>
      </c>
      <c r="P24" s="68">
        <v>0.9</v>
      </c>
      <c r="Q24" s="68">
        <v>1.8</v>
      </c>
      <c r="R24" s="574"/>
      <c r="S24" s="574"/>
      <c r="T24" s="574"/>
      <c r="U24" s="574"/>
      <c r="V24" s="574"/>
      <c r="W24" s="669"/>
    </row>
    <row r="25" spans="1:23" ht="12.75">
      <c r="A25" s="620"/>
      <c r="B25" s="343"/>
      <c r="C25" s="343"/>
      <c r="D25" s="343"/>
      <c r="E25" s="580"/>
      <c r="F25" s="592"/>
      <c r="G25" s="592"/>
      <c r="H25" s="580"/>
      <c r="I25" s="580"/>
      <c r="J25" s="580"/>
      <c r="K25" s="584"/>
      <c r="L25" s="580"/>
      <c r="M25" s="580"/>
      <c r="N25" s="68" t="s">
        <v>394</v>
      </c>
      <c r="O25" s="68"/>
      <c r="P25" s="68"/>
      <c r="Q25" s="68"/>
      <c r="R25" s="574"/>
      <c r="S25" s="574"/>
      <c r="T25" s="574"/>
      <c r="U25" s="574"/>
      <c r="V25" s="574"/>
      <c r="W25" s="670"/>
    </row>
    <row r="26" spans="1:23" ht="12.75">
      <c r="A26" s="594">
        <v>8</v>
      </c>
      <c r="B26" s="326" t="s">
        <v>1256</v>
      </c>
      <c r="C26" s="629" t="s">
        <v>1285</v>
      </c>
      <c r="D26" s="294" t="s">
        <v>1286</v>
      </c>
      <c r="E26" s="580">
        <v>400</v>
      </c>
      <c r="F26" s="592" t="s">
        <v>1287</v>
      </c>
      <c r="G26" s="592" t="s">
        <v>1288</v>
      </c>
      <c r="H26" s="580">
        <v>547</v>
      </c>
      <c r="I26" s="580">
        <v>4</v>
      </c>
      <c r="J26" s="580">
        <v>0.8</v>
      </c>
      <c r="K26" s="584">
        <f>J26*I26*0.6*9.81*1.2</f>
        <v>22.60224</v>
      </c>
      <c r="L26" s="580">
        <v>60</v>
      </c>
      <c r="M26" s="580">
        <f>L26*120</f>
        <v>7200</v>
      </c>
      <c r="N26" s="68" t="s">
        <v>7</v>
      </c>
      <c r="O26" s="68"/>
      <c r="P26" s="68"/>
      <c r="Q26" s="68"/>
      <c r="R26" s="580">
        <f>(O26*P26*Q26*100)+(O28*P28*Q28*80)+(Q27*P27*O27*80*2)+7500</f>
        <v>46380.00000000001</v>
      </c>
      <c r="S26" s="580">
        <f>6000+I26*1.22*100</f>
        <v>6488</v>
      </c>
      <c r="T26" s="580">
        <f>L26*100+M26*0.6</f>
        <v>10320</v>
      </c>
      <c r="U26" s="580">
        <v>1501</v>
      </c>
      <c r="V26" s="580">
        <f>SUM(R26:U26)</f>
        <v>64689.00000000001</v>
      </c>
      <c r="W26" s="656" t="s">
        <v>177</v>
      </c>
    </row>
    <row r="27" spans="1:23" ht="12.75">
      <c r="A27" s="659"/>
      <c r="B27" s="342"/>
      <c r="C27" s="342"/>
      <c r="D27" s="342"/>
      <c r="E27" s="580"/>
      <c r="F27" s="592"/>
      <c r="G27" s="592"/>
      <c r="H27" s="580"/>
      <c r="I27" s="580"/>
      <c r="J27" s="580"/>
      <c r="K27" s="584"/>
      <c r="L27" s="580"/>
      <c r="M27" s="580"/>
      <c r="N27" s="68" t="s">
        <v>8</v>
      </c>
      <c r="O27" s="68">
        <v>150</v>
      </c>
      <c r="P27" s="68">
        <v>0.9</v>
      </c>
      <c r="Q27" s="68">
        <v>1.8</v>
      </c>
      <c r="R27" s="574"/>
      <c r="S27" s="574"/>
      <c r="T27" s="574"/>
      <c r="U27" s="574"/>
      <c r="V27" s="574"/>
      <c r="W27" s="657"/>
    </row>
    <row r="28" spans="1:23" ht="12.75">
      <c r="A28" s="620"/>
      <c r="B28" s="343"/>
      <c r="C28" s="343"/>
      <c r="D28" s="343"/>
      <c r="E28" s="580"/>
      <c r="F28" s="592"/>
      <c r="G28" s="592"/>
      <c r="H28" s="580"/>
      <c r="I28" s="580"/>
      <c r="J28" s="580"/>
      <c r="K28" s="584"/>
      <c r="L28" s="580"/>
      <c r="M28" s="580"/>
      <c r="N28" s="68" t="s">
        <v>394</v>
      </c>
      <c r="O28" s="68"/>
      <c r="P28" s="68"/>
      <c r="Q28" s="68"/>
      <c r="R28" s="574"/>
      <c r="S28" s="574"/>
      <c r="T28" s="574"/>
      <c r="U28" s="574"/>
      <c r="V28" s="574"/>
      <c r="W28" s="658"/>
    </row>
    <row r="29" spans="1:23" ht="12.75">
      <c r="A29" s="594">
        <v>9</v>
      </c>
      <c r="B29" s="326" t="s">
        <v>1256</v>
      </c>
      <c r="C29" s="629" t="s">
        <v>1285</v>
      </c>
      <c r="D29" s="660" t="s">
        <v>1289</v>
      </c>
      <c r="E29" s="580">
        <v>300</v>
      </c>
      <c r="F29" s="664" t="s">
        <v>1290</v>
      </c>
      <c r="G29" s="664" t="s">
        <v>1291</v>
      </c>
      <c r="H29" s="580">
        <v>540</v>
      </c>
      <c r="I29" s="580">
        <v>4</v>
      </c>
      <c r="J29" s="580">
        <v>0.8</v>
      </c>
      <c r="K29" s="584">
        <f>J29*I29*0.6*9.81*1.2</f>
        <v>22.60224</v>
      </c>
      <c r="L29" s="580">
        <v>50</v>
      </c>
      <c r="M29" s="580">
        <f>L29*120</f>
        <v>6000</v>
      </c>
      <c r="N29" s="68" t="s">
        <v>7</v>
      </c>
      <c r="O29" s="68"/>
      <c r="P29" s="68"/>
      <c r="Q29" s="68"/>
      <c r="R29" s="580">
        <f>(O29*P29*Q29*100)+(O31*P31*Q31*80)+(Q30*P30*O30*80*2)+7500</f>
        <v>46380.00000000001</v>
      </c>
      <c r="S29" s="580">
        <f>6000+I29*1.22*100</f>
        <v>6488</v>
      </c>
      <c r="T29" s="580">
        <f>L29*100+M29*0.6</f>
        <v>8600</v>
      </c>
      <c r="U29" s="580">
        <v>1502</v>
      </c>
      <c r="V29" s="580">
        <f>SUM(R29:U29)</f>
        <v>62970.00000000001</v>
      </c>
      <c r="W29" s="592" t="s">
        <v>1756</v>
      </c>
    </row>
    <row r="30" spans="1:23" ht="12.75">
      <c r="A30" s="659"/>
      <c r="B30" s="342"/>
      <c r="C30" s="342"/>
      <c r="D30" s="342"/>
      <c r="E30" s="580"/>
      <c r="F30" s="574"/>
      <c r="G30" s="574"/>
      <c r="H30" s="580"/>
      <c r="I30" s="580"/>
      <c r="J30" s="580"/>
      <c r="K30" s="584"/>
      <c r="L30" s="580"/>
      <c r="M30" s="580"/>
      <c r="N30" s="68" t="s">
        <v>8</v>
      </c>
      <c r="O30" s="68">
        <v>150</v>
      </c>
      <c r="P30" s="68">
        <v>0.9</v>
      </c>
      <c r="Q30" s="68">
        <v>1.8</v>
      </c>
      <c r="R30" s="574"/>
      <c r="S30" s="574"/>
      <c r="T30" s="574"/>
      <c r="U30" s="574"/>
      <c r="V30" s="574"/>
      <c r="W30" s="593"/>
    </row>
    <row r="31" spans="1:23" ht="12.75">
      <c r="A31" s="620"/>
      <c r="B31" s="343"/>
      <c r="C31" s="343"/>
      <c r="D31" s="343"/>
      <c r="E31" s="580"/>
      <c r="F31" s="574"/>
      <c r="G31" s="574"/>
      <c r="H31" s="580"/>
      <c r="I31" s="580"/>
      <c r="J31" s="580"/>
      <c r="K31" s="584"/>
      <c r="L31" s="580"/>
      <c r="M31" s="580"/>
      <c r="N31" s="68" t="s">
        <v>394</v>
      </c>
      <c r="O31" s="68"/>
      <c r="P31" s="68"/>
      <c r="Q31" s="68"/>
      <c r="R31" s="574"/>
      <c r="S31" s="574"/>
      <c r="T31" s="574"/>
      <c r="U31" s="574"/>
      <c r="V31" s="574"/>
      <c r="W31" s="593"/>
    </row>
    <row r="32" spans="1:23" ht="12.75">
      <c r="A32" s="594">
        <v>10</v>
      </c>
      <c r="B32" s="326" t="s">
        <v>1256</v>
      </c>
      <c r="C32" s="628" t="s">
        <v>1285</v>
      </c>
      <c r="D32" s="629" t="s">
        <v>1292</v>
      </c>
      <c r="E32" s="580">
        <v>200</v>
      </c>
      <c r="F32" s="664" t="s">
        <v>1293</v>
      </c>
      <c r="G32" s="664" t="s">
        <v>1294</v>
      </c>
      <c r="H32" s="580">
        <v>554</v>
      </c>
      <c r="I32" s="580">
        <v>3.5</v>
      </c>
      <c r="J32" s="580">
        <v>0.8</v>
      </c>
      <c r="K32" s="584">
        <f>J32*I32*0.6*9.81*1.2</f>
        <v>19.776960000000003</v>
      </c>
      <c r="L32" s="580">
        <v>45</v>
      </c>
      <c r="M32" s="580">
        <f>L32*120</f>
        <v>5400</v>
      </c>
      <c r="N32" s="68" t="s">
        <v>7</v>
      </c>
      <c r="O32" s="68"/>
      <c r="P32" s="68"/>
      <c r="Q32" s="68"/>
      <c r="R32" s="580">
        <f>(O32*P32*Q32*100)+(O34*P34*Q34*80)+(Q33*P33*O33*80*2)+7500</f>
        <v>55500</v>
      </c>
      <c r="S32" s="580">
        <f>6000+I32*1.22*100</f>
        <v>6427</v>
      </c>
      <c r="T32" s="580">
        <f>L32*100+M32*0.6</f>
        <v>7740</v>
      </c>
      <c r="U32" s="580">
        <v>1503</v>
      </c>
      <c r="V32" s="580">
        <f>SUM(R32:U32)</f>
        <v>71170</v>
      </c>
      <c r="W32" s="592" t="s">
        <v>177</v>
      </c>
    </row>
    <row r="33" spans="1:23" ht="12.75">
      <c r="A33" s="659"/>
      <c r="B33" s="342"/>
      <c r="C33" s="342"/>
      <c r="D33" s="342"/>
      <c r="E33" s="580"/>
      <c r="F33" s="574"/>
      <c r="G33" s="574"/>
      <c r="H33" s="580"/>
      <c r="I33" s="580"/>
      <c r="J33" s="580"/>
      <c r="K33" s="584"/>
      <c r="L33" s="580"/>
      <c r="M33" s="580"/>
      <c r="N33" s="68" t="s">
        <v>8</v>
      </c>
      <c r="O33" s="68">
        <v>150</v>
      </c>
      <c r="P33" s="68">
        <v>1</v>
      </c>
      <c r="Q33" s="68">
        <v>2</v>
      </c>
      <c r="R33" s="574"/>
      <c r="S33" s="574"/>
      <c r="T33" s="574"/>
      <c r="U33" s="574"/>
      <c r="V33" s="574"/>
      <c r="W33" s="593"/>
    </row>
    <row r="34" spans="1:23" ht="12.75">
      <c r="A34" s="620"/>
      <c r="B34" s="343"/>
      <c r="C34" s="343"/>
      <c r="D34" s="343"/>
      <c r="E34" s="580"/>
      <c r="F34" s="574"/>
      <c r="G34" s="574"/>
      <c r="H34" s="580"/>
      <c r="I34" s="580"/>
      <c r="J34" s="580"/>
      <c r="K34" s="584"/>
      <c r="L34" s="580"/>
      <c r="M34" s="580"/>
      <c r="N34" s="68" t="s">
        <v>394</v>
      </c>
      <c r="O34" s="68"/>
      <c r="P34" s="68"/>
      <c r="Q34" s="68"/>
      <c r="R34" s="574"/>
      <c r="S34" s="574"/>
      <c r="T34" s="574"/>
      <c r="U34" s="574"/>
      <c r="V34" s="574"/>
      <c r="W34" s="593"/>
    </row>
    <row r="35" spans="1:23" ht="12.75" customHeight="1">
      <c r="A35" s="594">
        <v>11</v>
      </c>
      <c r="B35" s="326" t="s">
        <v>1256</v>
      </c>
      <c r="C35" s="628" t="s">
        <v>1295</v>
      </c>
      <c r="D35" s="628" t="s">
        <v>1296</v>
      </c>
      <c r="E35" s="580">
        <v>60</v>
      </c>
      <c r="F35" s="580" t="s">
        <v>1297</v>
      </c>
      <c r="G35" s="580" t="s">
        <v>1298</v>
      </c>
      <c r="H35" s="580">
        <v>586</v>
      </c>
      <c r="I35" s="580">
        <v>2.5</v>
      </c>
      <c r="J35" s="580">
        <v>0.2</v>
      </c>
      <c r="K35" s="584">
        <f>J35*I35*0.6*9.81*1.2</f>
        <v>3.5316</v>
      </c>
      <c r="L35" s="580">
        <v>20</v>
      </c>
      <c r="M35" s="580">
        <f>L35*120</f>
        <v>2400</v>
      </c>
      <c r="N35" s="68" t="s">
        <v>7</v>
      </c>
      <c r="O35" s="68"/>
      <c r="P35" s="68"/>
      <c r="Q35" s="68"/>
      <c r="R35" s="580">
        <f>(O35*P35*Q35*100)+(O37*P37*Q37*80)+(Q36*P36*O36*80*2)+7500</f>
        <v>30540.000000000004</v>
      </c>
      <c r="S35" s="580">
        <f>6000+I35*1.22*100</f>
        <v>6305</v>
      </c>
      <c r="T35" s="580">
        <f>L35*100+M35*0.6</f>
        <v>3440</v>
      </c>
      <c r="U35" s="580">
        <v>1504</v>
      </c>
      <c r="V35" s="580">
        <f>SUM(R35:U35)</f>
        <v>41789</v>
      </c>
      <c r="W35" s="592" t="s">
        <v>177</v>
      </c>
    </row>
    <row r="36" spans="1:23" ht="12.75">
      <c r="A36" s="659"/>
      <c r="B36" s="342"/>
      <c r="C36" s="342"/>
      <c r="D36" s="342"/>
      <c r="E36" s="580"/>
      <c r="F36" s="580"/>
      <c r="G36" s="580"/>
      <c r="H36" s="580"/>
      <c r="I36" s="580"/>
      <c r="J36" s="580"/>
      <c r="K36" s="584"/>
      <c r="L36" s="580"/>
      <c r="M36" s="580"/>
      <c r="N36" s="68" t="s">
        <v>8</v>
      </c>
      <c r="O36" s="68">
        <v>100</v>
      </c>
      <c r="P36" s="68">
        <v>0.8</v>
      </c>
      <c r="Q36" s="68">
        <v>1.8</v>
      </c>
      <c r="R36" s="574"/>
      <c r="S36" s="574"/>
      <c r="T36" s="574"/>
      <c r="U36" s="574"/>
      <c r="V36" s="574"/>
      <c r="W36" s="593"/>
    </row>
    <row r="37" spans="1:23" ht="12.75">
      <c r="A37" s="620"/>
      <c r="B37" s="343"/>
      <c r="C37" s="343"/>
      <c r="D37" s="343"/>
      <c r="E37" s="580"/>
      <c r="F37" s="580"/>
      <c r="G37" s="580"/>
      <c r="H37" s="580"/>
      <c r="I37" s="580"/>
      <c r="J37" s="580"/>
      <c r="K37" s="584"/>
      <c r="L37" s="580"/>
      <c r="M37" s="580"/>
      <c r="N37" s="68" t="s">
        <v>394</v>
      </c>
      <c r="O37" s="68"/>
      <c r="P37" s="68"/>
      <c r="Q37" s="68"/>
      <c r="R37" s="574"/>
      <c r="S37" s="574"/>
      <c r="T37" s="574"/>
      <c r="U37" s="574"/>
      <c r="V37" s="574"/>
      <c r="W37" s="593"/>
    </row>
    <row r="38" spans="1:23" ht="12.75">
      <c r="A38" s="594">
        <v>12</v>
      </c>
      <c r="B38" s="326" t="s">
        <v>1256</v>
      </c>
      <c r="C38" s="628" t="s">
        <v>1299</v>
      </c>
      <c r="D38" s="628" t="s">
        <v>1300</v>
      </c>
      <c r="E38" s="580">
        <v>150</v>
      </c>
      <c r="F38" s="580" t="s">
        <v>1301</v>
      </c>
      <c r="G38" s="580" t="s">
        <v>1302</v>
      </c>
      <c r="H38" s="580">
        <v>575</v>
      </c>
      <c r="I38" s="580">
        <v>3.5</v>
      </c>
      <c r="J38" s="580">
        <v>0.35</v>
      </c>
      <c r="K38" s="584">
        <f>J38*I38*0.6*9.81*1.2</f>
        <v>8.65242</v>
      </c>
      <c r="L38" s="580">
        <v>35</v>
      </c>
      <c r="M38" s="580">
        <f>L38*120</f>
        <v>4200</v>
      </c>
      <c r="N38" s="68" t="s">
        <v>7</v>
      </c>
      <c r="O38" s="68"/>
      <c r="P38" s="68"/>
      <c r="Q38" s="68"/>
      <c r="R38" s="580">
        <f>(O38*P38*Q38*100)+(O40*P40*Q40*80)+(Q39*P39*O39*80*2)+7500</f>
        <v>30540.000000000004</v>
      </c>
      <c r="S38" s="580">
        <f>6000+I38*1.22*100</f>
        <v>6427</v>
      </c>
      <c r="T38" s="580">
        <f>L38*100+M38*0.6</f>
        <v>6020</v>
      </c>
      <c r="U38" s="580">
        <v>1505</v>
      </c>
      <c r="V38" s="580">
        <f>SUM(R38:U38)</f>
        <v>44492</v>
      </c>
      <c r="W38" s="592" t="s">
        <v>177</v>
      </c>
    </row>
    <row r="39" spans="1:23" ht="12.75">
      <c r="A39" s="659"/>
      <c r="B39" s="342"/>
      <c r="C39" s="504"/>
      <c r="D39" s="504"/>
      <c r="E39" s="580"/>
      <c r="F39" s="580"/>
      <c r="G39" s="580"/>
      <c r="H39" s="580"/>
      <c r="I39" s="580"/>
      <c r="J39" s="580"/>
      <c r="K39" s="584"/>
      <c r="L39" s="580"/>
      <c r="M39" s="580"/>
      <c r="N39" s="68" t="s">
        <v>8</v>
      </c>
      <c r="O39" s="68">
        <v>120</v>
      </c>
      <c r="P39" s="68">
        <v>0.8</v>
      </c>
      <c r="Q39" s="68">
        <v>1.5</v>
      </c>
      <c r="R39" s="574"/>
      <c r="S39" s="574"/>
      <c r="T39" s="574"/>
      <c r="U39" s="574"/>
      <c r="V39" s="574"/>
      <c r="W39" s="593"/>
    </row>
    <row r="40" spans="1:23" ht="12.75">
      <c r="A40" s="620"/>
      <c r="B40" s="343"/>
      <c r="C40" s="505"/>
      <c r="D40" s="505"/>
      <c r="E40" s="580"/>
      <c r="F40" s="580"/>
      <c r="G40" s="580"/>
      <c r="H40" s="580"/>
      <c r="I40" s="580"/>
      <c r="J40" s="580"/>
      <c r="K40" s="584"/>
      <c r="L40" s="580"/>
      <c r="M40" s="580"/>
      <c r="N40" s="68" t="s">
        <v>394</v>
      </c>
      <c r="O40" s="68"/>
      <c r="P40" s="68"/>
      <c r="Q40" s="68"/>
      <c r="R40" s="574"/>
      <c r="S40" s="574"/>
      <c r="T40" s="574"/>
      <c r="U40" s="574"/>
      <c r="V40" s="574"/>
      <c r="W40" s="593"/>
    </row>
    <row r="41" spans="1:23" ht="12.75">
      <c r="A41" s="594">
        <v>13</v>
      </c>
      <c r="B41" s="326" t="s">
        <v>1256</v>
      </c>
      <c r="C41" s="628" t="s">
        <v>1303</v>
      </c>
      <c r="D41" s="628"/>
      <c r="E41" s="580">
        <v>300</v>
      </c>
      <c r="F41" s="580" t="s">
        <v>1304</v>
      </c>
      <c r="G41" s="580" t="s">
        <v>1305</v>
      </c>
      <c r="H41" s="580">
        <v>523</v>
      </c>
      <c r="I41" s="580">
        <v>1.5</v>
      </c>
      <c r="J41" s="580">
        <v>0.3</v>
      </c>
      <c r="K41" s="584">
        <f>J41*I41*0.6*9.81*1.2</f>
        <v>3.1784399999999997</v>
      </c>
      <c r="L41" s="580">
        <v>60</v>
      </c>
      <c r="M41" s="580">
        <f>L41*120</f>
        <v>7200</v>
      </c>
      <c r="N41" s="68" t="s">
        <v>7</v>
      </c>
      <c r="O41" s="68"/>
      <c r="P41" s="68"/>
      <c r="Q41" s="68"/>
      <c r="R41" s="580">
        <f>(O41*P41*Q41*100)+(O43*P43*Q43*80)+(Q42*P42*O42*80*2)+7500</f>
        <v>20460</v>
      </c>
      <c r="S41" s="580">
        <f>6000+I41*1.22*100</f>
        <v>6183</v>
      </c>
      <c r="T41" s="580">
        <f>L41*100+M41*0.6</f>
        <v>10320</v>
      </c>
      <c r="U41" s="580">
        <v>1506</v>
      </c>
      <c r="V41" s="580">
        <f>SUM(R41:U41)</f>
        <v>38469</v>
      </c>
      <c r="W41" s="592" t="s">
        <v>177</v>
      </c>
    </row>
    <row r="42" spans="1:23" ht="12.75">
      <c r="A42" s="659"/>
      <c r="B42" s="342"/>
      <c r="C42" s="342"/>
      <c r="D42" s="318"/>
      <c r="E42" s="580"/>
      <c r="F42" s="580"/>
      <c r="G42" s="580"/>
      <c r="H42" s="580"/>
      <c r="I42" s="580"/>
      <c r="J42" s="580"/>
      <c r="K42" s="584"/>
      <c r="L42" s="580"/>
      <c r="M42" s="580"/>
      <c r="N42" s="68" t="s">
        <v>8</v>
      </c>
      <c r="O42" s="68">
        <v>50</v>
      </c>
      <c r="P42" s="68">
        <v>0.9</v>
      </c>
      <c r="Q42" s="68">
        <v>1.8</v>
      </c>
      <c r="R42" s="574"/>
      <c r="S42" s="574"/>
      <c r="T42" s="574"/>
      <c r="U42" s="574"/>
      <c r="V42" s="574"/>
      <c r="W42" s="593"/>
    </row>
    <row r="43" spans="1:23" ht="12.75">
      <c r="A43" s="620"/>
      <c r="B43" s="343"/>
      <c r="C43" s="343"/>
      <c r="D43" s="319"/>
      <c r="E43" s="580"/>
      <c r="F43" s="580"/>
      <c r="G43" s="580"/>
      <c r="H43" s="580"/>
      <c r="I43" s="580"/>
      <c r="J43" s="580"/>
      <c r="K43" s="584"/>
      <c r="L43" s="580"/>
      <c r="M43" s="580"/>
      <c r="N43" s="68" t="s">
        <v>394</v>
      </c>
      <c r="O43" s="68"/>
      <c r="P43" s="68"/>
      <c r="Q43" s="68"/>
      <c r="R43" s="574"/>
      <c r="S43" s="574"/>
      <c r="T43" s="574"/>
      <c r="U43" s="574"/>
      <c r="V43" s="574"/>
      <c r="W43" s="593"/>
    </row>
    <row r="44" spans="1:23" ht="12.75">
      <c r="A44" s="594">
        <v>14</v>
      </c>
      <c r="B44" s="326" t="s">
        <v>1256</v>
      </c>
      <c r="C44" s="629" t="s">
        <v>1306</v>
      </c>
      <c r="D44" s="628" t="s">
        <v>1307</v>
      </c>
      <c r="E44" s="580">
        <v>300</v>
      </c>
      <c r="F44" s="580" t="s">
        <v>1308</v>
      </c>
      <c r="G44" s="580" t="s">
        <v>1309</v>
      </c>
      <c r="H44" s="580">
        <v>550</v>
      </c>
      <c r="I44" s="580">
        <v>1.5</v>
      </c>
      <c r="J44" s="580">
        <v>1.2</v>
      </c>
      <c r="K44" s="584">
        <f>J44*I44*0.6*9.81*1.2</f>
        <v>12.713759999999999</v>
      </c>
      <c r="L44" s="580">
        <v>60</v>
      </c>
      <c r="M44" s="580">
        <f>L44*120</f>
        <v>7200</v>
      </c>
      <c r="N44" s="68" t="s">
        <v>7</v>
      </c>
      <c r="O44" s="68"/>
      <c r="P44" s="68"/>
      <c r="Q44" s="68"/>
      <c r="R44" s="580">
        <f>(O44*P44*Q44*100)+(O46*P46*Q46*80)+(Q45*P45*O45*80*2)+7500</f>
        <v>30540</v>
      </c>
      <c r="S44" s="580">
        <f>6000+I44*1.22*100</f>
        <v>6183</v>
      </c>
      <c r="T44" s="580">
        <f>L44*100+M44*0.6</f>
        <v>10320</v>
      </c>
      <c r="U44" s="580">
        <v>1507</v>
      </c>
      <c r="V44" s="580">
        <f>SUM(R44:U44)</f>
        <v>48550</v>
      </c>
      <c r="W44" s="592" t="s">
        <v>177</v>
      </c>
    </row>
    <row r="45" spans="1:23" ht="12.75">
      <c r="A45" s="659"/>
      <c r="B45" s="342"/>
      <c r="C45" s="342"/>
      <c r="D45" s="342"/>
      <c r="E45" s="580"/>
      <c r="F45" s="580"/>
      <c r="G45" s="580"/>
      <c r="H45" s="580"/>
      <c r="I45" s="580"/>
      <c r="J45" s="580"/>
      <c r="K45" s="584"/>
      <c r="L45" s="580"/>
      <c r="M45" s="580"/>
      <c r="N45" s="68" t="s">
        <v>8</v>
      </c>
      <c r="O45" s="68">
        <v>80</v>
      </c>
      <c r="P45" s="68">
        <v>1</v>
      </c>
      <c r="Q45" s="68">
        <v>1.8</v>
      </c>
      <c r="R45" s="574"/>
      <c r="S45" s="574"/>
      <c r="T45" s="574"/>
      <c r="U45" s="574"/>
      <c r="V45" s="574"/>
      <c r="W45" s="593"/>
    </row>
    <row r="46" spans="1:23" ht="12.75">
      <c r="A46" s="620"/>
      <c r="B46" s="343"/>
      <c r="C46" s="343"/>
      <c r="D46" s="343"/>
      <c r="E46" s="580"/>
      <c r="F46" s="580"/>
      <c r="G46" s="580"/>
      <c r="H46" s="580"/>
      <c r="I46" s="580"/>
      <c r="J46" s="580"/>
      <c r="K46" s="584"/>
      <c r="L46" s="580"/>
      <c r="M46" s="580"/>
      <c r="N46" s="68" t="s">
        <v>394</v>
      </c>
      <c r="O46" s="68"/>
      <c r="P46" s="68"/>
      <c r="Q46" s="68"/>
      <c r="R46" s="574"/>
      <c r="S46" s="574"/>
      <c r="T46" s="574"/>
      <c r="U46" s="574"/>
      <c r="V46" s="574"/>
      <c r="W46" s="593"/>
    </row>
    <row r="47" spans="1:23" ht="12.75">
      <c r="A47" s="594">
        <v>15</v>
      </c>
      <c r="B47" s="326" t="s">
        <v>1256</v>
      </c>
      <c r="C47" s="629" t="s">
        <v>1306</v>
      </c>
      <c r="D47" s="628" t="s">
        <v>1311</v>
      </c>
      <c r="E47" s="592">
        <v>300</v>
      </c>
      <c r="F47" s="580" t="s">
        <v>1312</v>
      </c>
      <c r="G47" s="580" t="s">
        <v>1313</v>
      </c>
      <c r="H47" s="580">
        <v>542</v>
      </c>
      <c r="I47" s="580">
        <v>2</v>
      </c>
      <c r="J47" s="580">
        <v>1</v>
      </c>
      <c r="K47" s="584">
        <f>J47*I47*0.6*9.81*1.2</f>
        <v>14.1264</v>
      </c>
      <c r="L47" s="580">
        <v>40</v>
      </c>
      <c r="M47" s="580">
        <f>L47*120</f>
        <v>4800</v>
      </c>
      <c r="N47" s="68" t="s">
        <v>7</v>
      </c>
      <c r="O47" s="68"/>
      <c r="P47" s="68"/>
      <c r="Q47" s="68"/>
      <c r="R47" s="580">
        <f>(O47*P47*Q47*100)+(O49*P49*Q49*80)+(Q48*P48*O48*80*2)+7500</f>
        <v>23500</v>
      </c>
      <c r="S47" s="580">
        <f>6000+I47*1.22*100</f>
        <v>6244</v>
      </c>
      <c r="T47" s="580">
        <f>L47*100+M47*0.6</f>
        <v>6880</v>
      </c>
      <c r="U47" s="580">
        <v>1500</v>
      </c>
      <c r="V47" s="580">
        <f>SUM(R47:U47)</f>
        <v>38124</v>
      </c>
      <c r="W47" s="628" t="s">
        <v>1314</v>
      </c>
    </row>
    <row r="48" spans="1:23" ht="12.75">
      <c r="A48" s="659"/>
      <c r="B48" s="342"/>
      <c r="C48" s="342"/>
      <c r="D48" s="342"/>
      <c r="E48" s="592"/>
      <c r="F48" s="580"/>
      <c r="G48" s="580"/>
      <c r="H48" s="580"/>
      <c r="I48" s="580"/>
      <c r="J48" s="580"/>
      <c r="K48" s="584"/>
      <c r="L48" s="580"/>
      <c r="M48" s="580"/>
      <c r="N48" s="68" t="s">
        <v>8</v>
      </c>
      <c r="O48" s="68">
        <v>50</v>
      </c>
      <c r="P48" s="68">
        <v>1</v>
      </c>
      <c r="Q48" s="68">
        <v>2</v>
      </c>
      <c r="R48" s="574"/>
      <c r="S48" s="574"/>
      <c r="T48" s="574"/>
      <c r="U48" s="574"/>
      <c r="V48" s="574"/>
      <c r="W48" s="621"/>
    </row>
    <row r="49" spans="1:23" ht="12.75">
      <c r="A49" s="620"/>
      <c r="B49" s="343"/>
      <c r="C49" s="343"/>
      <c r="D49" s="343"/>
      <c r="E49" s="592"/>
      <c r="F49" s="580"/>
      <c r="G49" s="580"/>
      <c r="H49" s="580"/>
      <c r="I49" s="580"/>
      <c r="J49" s="580"/>
      <c r="K49" s="584"/>
      <c r="L49" s="580"/>
      <c r="M49" s="580"/>
      <c r="N49" s="68" t="s">
        <v>394</v>
      </c>
      <c r="O49" s="68"/>
      <c r="P49" s="68"/>
      <c r="Q49" s="68"/>
      <c r="R49" s="574"/>
      <c r="S49" s="574"/>
      <c r="T49" s="574"/>
      <c r="U49" s="574"/>
      <c r="V49" s="574"/>
      <c r="W49" s="622"/>
    </row>
    <row r="50" spans="1:23" ht="12.75">
      <c r="A50" s="594">
        <v>16</v>
      </c>
      <c r="B50" s="326" t="s">
        <v>1256</v>
      </c>
      <c r="C50" s="629" t="s">
        <v>1316</v>
      </c>
      <c r="D50" s="597" t="s">
        <v>1317</v>
      </c>
      <c r="E50" s="580">
        <v>250</v>
      </c>
      <c r="F50" s="580" t="s">
        <v>1318</v>
      </c>
      <c r="G50" s="580" t="s">
        <v>1319</v>
      </c>
      <c r="H50" s="580">
        <v>576</v>
      </c>
      <c r="I50" s="580">
        <v>2.5</v>
      </c>
      <c r="J50" s="580">
        <v>1</v>
      </c>
      <c r="K50" s="584">
        <f>J50*I50*0.6*9.81*1.2</f>
        <v>17.657999999999998</v>
      </c>
      <c r="L50" s="580">
        <v>60</v>
      </c>
      <c r="M50" s="580">
        <f>L50*120</f>
        <v>7200</v>
      </c>
      <c r="N50" s="68" t="s">
        <v>7</v>
      </c>
      <c r="O50" s="68"/>
      <c r="P50" s="68"/>
      <c r="Q50" s="68"/>
      <c r="R50" s="580">
        <f>(O50*P50*Q50*100)+(O52*P52*Q52*80)+(Q51*P51*O51*80*2)+7500</f>
        <v>47500</v>
      </c>
      <c r="S50" s="580">
        <f>6000+I50*1.22*100</f>
        <v>6305</v>
      </c>
      <c r="T50" s="580">
        <f>L50*100+M50*0.6</f>
        <v>10320</v>
      </c>
      <c r="U50" s="580">
        <v>1501</v>
      </c>
      <c r="V50" s="580">
        <f>SUM(R50:U50)</f>
        <v>65626</v>
      </c>
      <c r="W50" s="592" t="s">
        <v>177</v>
      </c>
    </row>
    <row r="51" spans="1:23" ht="12.75">
      <c r="A51" s="659"/>
      <c r="B51" s="342"/>
      <c r="C51" s="342"/>
      <c r="D51" s="342"/>
      <c r="E51" s="580"/>
      <c r="F51" s="580"/>
      <c r="G51" s="580"/>
      <c r="H51" s="580"/>
      <c r="I51" s="580"/>
      <c r="J51" s="580"/>
      <c r="K51" s="584"/>
      <c r="L51" s="580"/>
      <c r="M51" s="580"/>
      <c r="N51" s="68" t="s">
        <v>8</v>
      </c>
      <c r="O51" s="68">
        <v>100</v>
      </c>
      <c r="P51" s="68">
        <v>1</v>
      </c>
      <c r="Q51" s="68">
        <v>2.5</v>
      </c>
      <c r="R51" s="574"/>
      <c r="S51" s="574"/>
      <c r="T51" s="574"/>
      <c r="U51" s="574"/>
      <c r="V51" s="574"/>
      <c r="W51" s="593"/>
    </row>
    <row r="52" spans="1:23" ht="12.75">
      <c r="A52" s="620"/>
      <c r="B52" s="343"/>
      <c r="C52" s="343"/>
      <c r="D52" s="343"/>
      <c r="E52" s="580"/>
      <c r="F52" s="580"/>
      <c r="G52" s="580"/>
      <c r="H52" s="580"/>
      <c r="I52" s="580"/>
      <c r="J52" s="580"/>
      <c r="K52" s="584"/>
      <c r="L52" s="580"/>
      <c r="M52" s="580"/>
      <c r="N52" s="68" t="s">
        <v>394</v>
      </c>
      <c r="O52" s="68"/>
      <c r="P52" s="68"/>
      <c r="Q52" s="68"/>
      <c r="R52" s="574"/>
      <c r="S52" s="574"/>
      <c r="T52" s="574"/>
      <c r="U52" s="574"/>
      <c r="V52" s="574"/>
      <c r="W52" s="593"/>
    </row>
    <row r="53" spans="1:23" ht="12.75">
      <c r="A53" s="594">
        <v>17</v>
      </c>
      <c r="B53" s="326" t="s">
        <v>1256</v>
      </c>
      <c r="C53" s="597" t="s">
        <v>1316</v>
      </c>
      <c r="D53" s="628"/>
      <c r="E53" s="580">
        <v>200</v>
      </c>
      <c r="F53" s="580" t="s">
        <v>1320</v>
      </c>
      <c r="G53" s="580" t="s">
        <v>1321</v>
      </c>
      <c r="H53" s="580">
        <v>571</v>
      </c>
      <c r="I53" s="580">
        <v>2</v>
      </c>
      <c r="J53" s="580">
        <v>1</v>
      </c>
      <c r="K53" s="584">
        <f>J53*I53*0.6*9.81*1.2</f>
        <v>14.1264</v>
      </c>
      <c r="L53" s="580">
        <v>60</v>
      </c>
      <c r="M53" s="580">
        <f>L53*120</f>
        <v>7200</v>
      </c>
      <c r="N53" s="68" t="s">
        <v>7</v>
      </c>
      <c r="O53" s="68"/>
      <c r="P53" s="68"/>
      <c r="Q53" s="68"/>
      <c r="R53" s="580">
        <f>(O53*P53*Q53*100)+(O55*P55*Q55*80)+(Q54*P54*O54*80*2)+7500</f>
        <v>22860</v>
      </c>
      <c r="S53" s="580">
        <f>6000+I53*1.22*100</f>
        <v>6244</v>
      </c>
      <c r="T53" s="580">
        <f>L53*100+M53*0.6</f>
        <v>10320</v>
      </c>
      <c r="U53" s="580">
        <v>1502</v>
      </c>
      <c r="V53" s="580">
        <f>SUM(R53:U53)</f>
        <v>40926</v>
      </c>
      <c r="W53" s="592" t="s">
        <v>1310</v>
      </c>
    </row>
    <row r="54" spans="1:23" ht="12.75">
      <c r="A54" s="659"/>
      <c r="B54" s="342"/>
      <c r="C54" s="342"/>
      <c r="D54" s="342"/>
      <c r="E54" s="580"/>
      <c r="F54" s="580"/>
      <c r="G54" s="580"/>
      <c r="H54" s="580"/>
      <c r="I54" s="580"/>
      <c r="J54" s="580"/>
      <c r="K54" s="584"/>
      <c r="L54" s="580"/>
      <c r="M54" s="580"/>
      <c r="N54" s="68" t="s">
        <v>8</v>
      </c>
      <c r="O54" s="68">
        <v>80</v>
      </c>
      <c r="P54" s="68">
        <v>0.8</v>
      </c>
      <c r="Q54" s="68">
        <v>1.5</v>
      </c>
      <c r="R54" s="574"/>
      <c r="S54" s="574"/>
      <c r="T54" s="574"/>
      <c r="U54" s="574"/>
      <c r="V54" s="574"/>
      <c r="W54" s="593"/>
    </row>
    <row r="55" spans="1:23" ht="12.75">
      <c r="A55" s="620"/>
      <c r="B55" s="343"/>
      <c r="C55" s="343"/>
      <c r="D55" s="343"/>
      <c r="E55" s="580"/>
      <c r="F55" s="580"/>
      <c r="G55" s="580"/>
      <c r="H55" s="580"/>
      <c r="I55" s="580"/>
      <c r="J55" s="580"/>
      <c r="K55" s="584"/>
      <c r="L55" s="580"/>
      <c r="M55" s="580"/>
      <c r="N55" s="68" t="s">
        <v>394</v>
      </c>
      <c r="O55" s="68"/>
      <c r="P55" s="68"/>
      <c r="Q55" s="68"/>
      <c r="R55" s="574"/>
      <c r="S55" s="574"/>
      <c r="T55" s="574"/>
      <c r="U55" s="574"/>
      <c r="V55" s="574"/>
      <c r="W55" s="593"/>
    </row>
    <row r="56" spans="1:23" ht="12.75">
      <c r="A56" s="698" t="s">
        <v>373</v>
      </c>
      <c r="B56" s="635"/>
      <c r="C56" s="636"/>
      <c r="D56" s="695"/>
      <c r="E56" s="643">
        <f>SUM(E5:E55)</f>
        <v>4860</v>
      </c>
      <c r="F56" s="643"/>
      <c r="G56" s="643"/>
      <c r="H56" s="693"/>
      <c r="I56" s="643"/>
      <c r="J56" s="643"/>
      <c r="K56" s="694">
        <f>SUM(K5:K55)</f>
        <v>259.84209999999996</v>
      </c>
      <c r="L56" s="643"/>
      <c r="M56" s="643"/>
      <c r="N56" s="690"/>
      <c r="O56" s="690"/>
      <c r="P56" s="690"/>
      <c r="Q56" s="690"/>
      <c r="R56" s="643"/>
      <c r="S56" s="643"/>
      <c r="T56" s="643"/>
      <c r="U56" s="643"/>
      <c r="V56" s="643">
        <f>SUM(V5:V53)</f>
        <v>775927</v>
      </c>
      <c r="W56" s="688"/>
    </row>
    <row r="57" spans="1:23" ht="12.75">
      <c r="A57" s="699"/>
      <c r="B57" s="638"/>
      <c r="C57" s="639"/>
      <c r="D57" s="696"/>
      <c r="E57" s="643"/>
      <c r="F57" s="643"/>
      <c r="G57" s="643"/>
      <c r="H57" s="693"/>
      <c r="I57" s="643"/>
      <c r="J57" s="643"/>
      <c r="K57" s="694"/>
      <c r="L57" s="643"/>
      <c r="M57" s="643"/>
      <c r="N57" s="691"/>
      <c r="O57" s="691"/>
      <c r="P57" s="691"/>
      <c r="Q57" s="691"/>
      <c r="R57" s="687"/>
      <c r="S57" s="687"/>
      <c r="T57" s="687"/>
      <c r="U57" s="687"/>
      <c r="V57" s="687"/>
      <c r="W57" s="689"/>
    </row>
    <row r="58" spans="1:23" ht="12.75">
      <c r="A58" s="700"/>
      <c r="B58" s="641"/>
      <c r="C58" s="642"/>
      <c r="D58" s="697"/>
      <c r="E58" s="643"/>
      <c r="F58" s="643"/>
      <c r="G58" s="643"/>
      <c r="H58" s="693"/>
      <c r="I58" s="643"/>
      <c r="J58" s="643"/>
      <c r="K58" s="694"/>
      <c r="L58" s="643"/>
      <c r="M58" s="643"/>
      <c r="N58" s="692"/>
      <c r="O58" s="692"/>
      <c r="P58" s="692"/>
      <c r="Q58" s="692"/>
      <c r="R58" s="687"/>
      <c r="S58" s="687"/>
      <c r="T58" s="687"/>
      <c r="U58" s="687"/>
      <c r="V58" s="687"/>
      <c r="W58" s="689"/>
    </row>
  </sheetData>
  <mergeCells count="357">
    <mergeCell ref="A1:W1"/>
    <mergeCell ref="A2:W2"/>
    <mergeCell ref="A3:A4"/>
    <mergeCell ref="B3:B4"/>
    <mergeCell ref="C3:C4"/>
    <mergeCell ref="D3:D4"/>
    <mergeCell ref="E3:E4"/>
    <mergeCell ref="F3:H3"/>
    <mergeCell ref="I3:M3"/>
    <mergeCell ref="N3:Q3"/>
    <mergeCell ref="R3:V3"/>
    <mergeCell ref="W3:W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R5:R7"/>
    <mergeCell ref="S5:S7"/>
    <mergeCell ref="T5:T7"/>
    <mergeCell ref="U5:U7"/>
    <mergeCell ref="V5:V7"/>
    <mergeCell ref="W5:W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R8:R10"/>
    <mergeCell ref="S8:S10"/>
    <mergeCell ref="T8:T10"/>
    <mergeCell ref="U8:U10"/>
    <mergeCell ref="V8:V10"/>
    <mergeCell ref="W8:W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R11:R13"/>
    <mergeCell ref="S11:S13"/>
    <mergeCell ref="T11:T13"/>
    <mergeCell ref="U11:U13"/>
    <mergeCell ref="V11:V13"/>
    <mergeCell ref="W11:W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R14:R16"/>
    <mergeCell ref="S14:S16"/>
    <mergeCell ref="T14:T16"/>
    <mergeCell ref="U14:U16"/>
    <mergeCell ref="V14:V16"/>
    <mergeCell ref="W14:W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X17:X19"/>
    <mergeCell ref="M17:M19"/>
    <mergeCell ref="R17:R19"/>
    <mergeCell ref="S17:S19"/>
    <mergeCell ref="T17:T19"/>
    <mergeCell ref="A20:A22"/>
    <mergeCell ref="B20:B22"/>
    <mergeCell ref="C20:C22"/>
    <mergeCell ref="D20:D22"/>
    <mergeCell ref="R20:R22"/>
    <mergeCell ref="S20:S22"/>
    <mergeCell ref="T20:T22"/>
    <mergeCell ref="I20:I22"/>
    <mergeCell ref="J20:J22"/>
    <mergeCell ref="K20:K22"/>
    <mergeCell ref="L20:L22"/>
    <mergeCell ref="E23:E25"/>
    <mergeCell ref="F23:F25"/>
    <mergeCell ref="G23:G25"/>
    <mergeCell ref="M20:M22"/>
    <mergeCell ref="E20:E22"/>
    <mergeCell ref="F20:F22"/>
    <mergeCell ref="G20:G22"/>
    <mergeCell ref="H20:H22"/>
    <mergeCell ref="H23:H25"/>
    <mergeCell ref="I23:I25"/>
    <mergeCell ref="A23:A25"/>
    <mergeCell ref="B23:B25"/>
    <mergeCell ref="C23:C25"/>
    <mergeCell ref="D23:D25"/>
    <mergeCell ref="J23:J25"/>
    <mergeCell ref="K23:K25"/>
    <mergeCell ref="L23:L25"/>
    <mergeCell ref="M23:M25"/>
    <mergeCell ref="R23:R25"/>
    <mergeCell ref="S23:S25"/>
    <mergeCell ref="T23:T25"/>
    <mergeCell ref="U23:U25"/>
    <mergeCell ref="V23:V25"/>
    <mergeCell ref="W17:W19"/>
    <mergeCell ref="U20:U22"/>
    <mergeCell ref="V20:V22"/>
    <mergeCell ref="W20:W22"/>
    <mergeCell ref="U17:U19"/>
    <mergeCell ref="V17:V19"/>
    <mergeCell ref="W23:W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R26:R28"/>
    <mergeCell ref="S26:S28"/>
    <mergeCell ref="T26:T28"/>
    <mergeCell ref="U26:U28"/>
    <mergeCell ref="V26:V28"/>
    <mergeCell ref="W26:W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R29:R31"/>
    <mergeCell ref="S29:S31"/>
    <mergeCell ref="T29:T31"/>
    <mergeCell ref="U29:U31"/>
    <mergeCell ref="V29:V31"/>
    <mergeCell ref="W29:W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R32:R34"/>
    <mergeCell ref="S32:S34"/>
    <mergeCell ref="T32:T34"/>
    <mergeCell ref="U32:U34"/>
    <mergeCell ref="V32:V34"/>
    <mergeCell ref="W32:W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R35:R37"/>
    <mergeCell ref="S35:S37"/>
    <mergeCell ref="T35:T37"/>
    <mergeCell ref="U35:U37"/>
    <mergeCell ref="V35:V37"/>
    <mergeCell ref="W35:W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R38:R40"/>
    <mergeCell ref="S38:S40"/>
    <mergeCell ref="T38:T40"/>
    <mergeCell ref="U38:U40"/>
    <mergeCell ref="V38:V40"/>
    <mergeCell ref="W38:W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R41:R43"/>
    <mergeCell ref="S41:S43"/>
    <mergeCell ref="T41:T43"/>
    <mergeCell ref="U41:U43"/>
    <mergeCell ref="V41:V43"/>
    <mergeCell ref="W41:W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R44:R46"/>
    <mergeCell ref="S44:S46"/>
    <mergeCell ref="T44:T46"/>
    <mergeCell ref="U44:U46"/>
    <mergeCell ref="V44:V46"/>
    <mergeCell ref="W44:W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R47:R49"/>
    <mergeCell ref="S47:S49"/>
    <mergeCell ref="T47:T49"/>
    <mergeCell ref="U47:U49"/>
    <mergeCell ref="V47:V49"/>
    <mergeCell ref="W47:W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R50:R52"/>
    <mergeCell ref="S50:S52"/>
    <mergeCell ref="T50:T52"/>
    <mergeCell ref="U50:U52"/>
    <mergeCell ref="V50:V52"/>
    <mergeCell ref="W50:W52"/>
    <mergeCell ref="A53:A55"/>
    <mergeCell ref="B53:B55"/>
    <mergeCell ref="C53:C55"/>
    <mergeCell ref="D53:D55"/>
    <mergeCell ref="E53:E55"/>
    <mergeCell ref="F53:F55"/>
    <mergeCell ref="G53:G55"/>
    <mergeCell ref="V53:V55"/>
    <mergeCell ref="W53:W55"/>
    <mergeCell ref="L53:L55"/>
    <mergeCell ref="M53:M55"/>
    <mergeCell ref="R53:R55"/>
    <mergeCell ref="S53:S55"/>
    <mergeCell ref="D56:D58"/>
    <mergeCell ref="A56:C58"/>
    <mergeCell ref="T53:T55"/>
    <mergeCell ref="U53:U55"/>
    <mergeCell ref="H53:H55"/>
    <mergeCell ref="I53:I55"/>
    <mergeCell ref="J53:J55"/>
    <mergeCell ref="K53:K55"/>
    <mergeCell ref="E56:E58"/>
    <mergeCell ref="F56:F58"/>
    <mergeCell ref="G56:G58"/>
    <mergeCell ref="H56:H58"/>
    <mergeCell ref="Q56:Q58"/>
    <mergeCell ref="I56:I58"/>
    <mergeCell ref="J56:J58"/>
    <mergeCell ref="K56:K58"/>
    <mergeCell ref="L56:L58"/>
    <mergeCell ref="U56:U58"/>
    <mergeCell ref="V56:V58"/>
    <mergeCell ref="W56:W58"/>
    <mergeCell ref="M56:M58"/>
    <mergeCell ref="R56:R58"/>
    <mergeCell ref="S56:S58"/>
    <mergeCell ref="T56:T58"/>
    <mergeCell ref="N56:N58"/>
    <mergeCell ref="O56:O58"/>
    <mergeCell ref="P56:P58"/>
  </mergeCells>
  <printOptions/>
  <pageMargins left="0.75" right="0.75" top="1" bottom="1" header="0.5" footer="0.5"/>
  <pageSetup horizontalDpi="600" verticalDpi="600" orientation="landscape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2:L107"/>
  <sheetViews>
    <sheetView tabSelected="1" workbookViewId="0" topLeftCell="A1">
      <selection activeCell="E4" sqref="E4"/>
    </sheetView>
  </sheetViews>
  <sheetFormatPr defaultColWidth="9.140625" defaultRowHeight="12.75"/>
  <cols>
    <col min="1" max="1" width="7.28125" style="0" customWidth="1"/>
    <col min="2" max="2" width="13.140625" style="0" customWidth="1"/>
    <col min="3" max="3" width="19.8515625" style="0" customWidth="1"/>
    <col min="5" max="5" width="14.7109375" style="0" customWidth="1"/>
    <col min="12" max="12" width="12.28125" style="0" customWidth="1"/>
  </cols>
  <sheetData>
    <row r="2" spans="3:11" ht="15">
      <c r="C2" s="703" t="s">
        <v>1662</v>
      </c>
      <c r="D2" s="703"/>
      <c r="E2" s="703"/>
      <c r="F2" s="703"/>
      <c r="G2" s="703"/>
      <c r="H2" s="703"/>
      <c r="I2" s="703"/>
      <c r="J2" s="703"/>
      <c r="K2" s="703"/>
    </row>
    <row r="4" spans="1:12" ht="36.75" customHeight="1">
      <c r="A4" s="183" t="s">
        <v>0</v>
      </c>
      <c r="B4" s="183" t="s">
        <v>1658</v>
      </c>
      <c r="C4" s="183" t="s">
        <v>1659</v>
      </c>
      <c r="D4" s="183" t="s">
        <v>781</v>
      </c>
      <c r="E4" s="183" t="s">
        <v>1660</v>
      </c>
      <c r="F4" s="702" t="s">
        <v>1661</v>
      </c>
      <c r="G4" s="702"/>
      <c r="H4" s="702"/>
      <c r="I4" s="702"/>
      <c r="J4" s="702"/>
      <c r="K4" s="702"/>
      <c r="L4" s="32" t="s">
        <v>14</v>
      </c>
    </row>
    <row r="5" spans="1:12" ht="24.75" customHeight="1">
      <c r="A5" s="156">
        <v>1</v>
      </c>
      <c r="B5" s="155" t="s">
        <v>1338</v>
      </c>
      <c r="C5" s="155" t="s">
        <v>1339</v>
      </c>
      <c r="D5" s="155" t="s">
        <v>1340</v>
      </c>
      <c r="E5" s="155">
        <v>150</v>
      </c>
      <c r="F5" s="155">
        <v>34</v>
      </c>
      <c r="G5" s="155">
        <v>23</v>
      </c>
      <c r="H5" s="155">
        <v>45.33</v>
      </c>
      <c r="I5" s="155">
        <v>70</v>
      </c>
      <c r="J5" s="155">
        <v>15</v>
      </c>
      <c r="K5" s="155">
        <v>35.07</v>
      </c>
      <c r="L5" s="155"/>
    </row>
    <row r="6" spans="1:12" ht="24.75" customHeight="1">
      <c r="A6" s="156">
        <v>2</v>
      </c>
      <c r="B6" s="156" t="s">
        <v>1338</v>
      </c>
      <c r="C6" s="156" t="s">
        <v>1339</v>
      </c>
      <c r="D6" s="156" t="s">
        <v>1341</v>
      </c>
      <c r="E6" s="156">
        <v>87</v>
      </c>
      <c r="F6" s="156">
        <v>34</v>
      </c>
      <c r="G6" s="156">
        <v>24</v>
      </c>
      <c r="H6" s="156">
        <v>17.7</v>
      </c>
      <c r="I6" s="156">
        <v>70</v>
      </c>
      <c r="J6" s="156">
        <v>12</v>
      </c>
      <c r="K6" s="156">
        <v>46.86</v>
      </c>
      <c r="L6" s="156"/>
    </row>
    <row r="7" spans="1:12" ht="24.75" customHeight="1">
      <c r="A7" s="156">
        <v>3</v>
      </c>
      <c r="B7" s="156" t="s">
        <v>1338</v>
      </c>
      <c r="C7" s="156" t="s">
        <v>1339</v>
      </c>
      <c r="D7" s="156" t="s">
        <v>1342</v>
      </c>
      <c r="E7" s="156">
        <v>109</v>
      </c>
      <c r="F7" s="156">
        <v>34</v>
      </c>
      <c r="G7" s="156">
        <v>23</v>
      </c>
      <c r="H7" s="156">
        <v>34.98</v>
      </c>
      <c r="I7" s="156">
        <v>70</v>
      </c>
      <c r="J7" s="156">
        <v>12</v>
      </c>
      <c r="K7" s="156">
        <v>38.34</v>
      </c>
      <c r="L7" s="156"/>
    </row>
    <row r="8" spans="1:12" ht="24.75" customHeight="1">
      <c r="A8" s="156">
        <v>4</v>
      </c>
      <c r="B8" s="156" t="s">
        <v>1338</v>
      </c>
      <c r="C8" s="156" t="s">
        <v>1339</v>
      </c>
      <c r="D8" s="156" t="s">
        <v>1343</v>
      </c>
      <c r="E8" s="156">
        <v>212</v>
      </c>
      <c r="F8" s="156">
        <v>34</v>
      </c>
      <c r="G8" s="156">
        <v>23</v>
      </c>
      <c r="H8" s="156">
        <v>11.4</v>
      </c>
      <c r="I8" s="156">
        <v>70</v>
      </c>
      <c r="J8" s="156">
        <v>12</v>
      </c>
      <c r="K8" s="156">
        <v>21</v>
      </c>
      <c r="L8" s="156"/>
    </row>
    <row r="9" spans="1:12" ht="24.75" customHeight="1">
      <c r="A9" s="156">
        <v>5</v>
      </c>
      <c r="B9" s="156" t="s">
        <v>1338</v>
      </c>
      <c r="C9" s="156" t="s">
        <v>1339</v>
      </c>
      <c r="D9" s="156" t="s">
        <v>1344</v>
      </c>
      <c r="E9" s="156">
        <v>290</v>
      </c>
      <c r="F9" s="156">
        <v>34</v>
      </c>
      <c r="G9" s="156">
        <v>24</v>
      </c>
      <c r="H9" s="156">
        <v>46.98</v>
      </c>
      <c r="I9" s="156">
        <v>70</v>
      </c>
      <c r="J9" s="156">
        <v>14</v>
      </c>
      <c r="K9" s="156">
        <v>3.48</v>
      </c>
      <c r="L9" s="156"/>
    </row>
    <row r="10" spans="1:12" ht="24.75" customHeight="1">
      <c r="A10" s="156">
        <v>6</v>
      </c>
      <c r="B10" s="156" t="s">
        <v>1338</v>
      </c>
      <c r="C10" s="156" t="s">
        <v>1339</v>
      </c>
      <c r="D10" s="156" t="s">
        <v>1345</v>
      </c>
      <c r="E10" s="156">
        <v>240</v>
      </c>
      <c r="F10" s="156">
        <v>34</v>
      </c>
      <c r="G10" s="156">
        <v>23</v>
      </c>
      <c r="H10" s="156">
        <v>32.82</v>
      </c>
      <c r="I10" s="156">
        <v>70</v>
      </c>
      <c r="J10" s="156">
        <v>13</v>
      </c>
      <c r="K10" s="156">
        <v>39.36</v>
      </c>
      <c r="L10" s="156"/>
    </row>
    <row r="11" spans="1:12" ht="24.75" customHeight="1">
      <c r="A11" s="156">
        <v>7</v>
      </c>
      <c r="B11" s="156" t="s">
        <v>1338</v>
      </c>
      <c r="C11" s="156" t="s">
        <v>1339</v>
      </c>
      <c r="D11" s="156" t="s">
        <v>1346</v>
      </c>
      <c r="E11" s="156">
        <v>100</v>
      </c>
      <c r="F11" s="156">
        <v>34</v>
      </c>
      <c r="G11" s="156">
        <v>22</v>
      </c>
      <c r="H11" s="156">
        <v>54.63</v>
      </c>
      <c r="I11" s="156">
        <v>70</v>
      </c>
      <c r="J11" s="156">
        <v>9</v>
      </c>
      <c r="K11" s="156">
        <v>36.55</v>
      </c>
      <c r="L11" s="156"/>
    </row>
    <row r="12" spans="1:12" ht="24.75" customHeight="1">
      <c r="A12" s="156">
        <v>8</v>
      </c>
      <c r="B12" s="156" t="s">
        <v>1338</v>
      </c>
      <c r="C12" s="156" t="s">
        <v>1339</v>
      </c>
      <c r="D12" s="156" t="s">
        <v>1347</v>
      </c>
      <c r="E12" s="156">
        <v>104</v>
      </c>
      <c r="F12" s="156">
        <v>34</v>
      </c>
      <c r="G12" s="156">
        <v>22</v>
      </c>
      <c r="H12" s="156">
        <v>49.58</v>
      </c>
      <c r="I12" s="156">
        <v>70</v>
      </c>
      <c r="J12" s="156">
        <v>0.9</v>
      </c>
      <c r="K12" s="156">
        <v>25.6</v>
      </c>
      <c r="L12" s="156"/>
    </row>
    <row r="13" spans="1:12" ht="24.75" customHeight="1">
      <c r="A13" s="156">
        <v>9</v>
      </c>
      <c r="B13" s="156" t="s">
        <v>1338</v>
      </c>
      <c r="C13" s="156" t="s">
        <v>1339</v>
      </c>
      <c r="D13" s="156" t="s">
        <v>1348</v>
      </c>
      <c r="E13" s="156">
        <v>98</v>
      </c>
      <c r="F13" s="156">
        <v>34</v>
      </c>
      <c r="G13" s="156">
        <v>23</v>
      </c>
      <c r="H13" s="156">
        <v>7.22</v>
      </c>
      <c r="I13" s="156">
        <v>70</v>
      </c>
      <c r="J13" s="156">
        <v>10</v>
      </c>
      <c r="K13" s="156">
        <v>20.27</v>
      </c>
      <c r="L13" s="156"/>
    </row>
    <row r="14" spans="1:12" ht="24.75" customHeight="1">
      <c r="A14" s="156">
        <v>10</v>
      </c>
      <c r="B14" s="156" t="s">
        <v>1338</v>
      </c>
      <c r="C14" s="156" t="s">
        <v>1339</v>
      </c>
      <c r="D14" s="156" t="s">
        <v>1349</v>
      </c>
      <c r="E14" s="156">
        <v>166</v>
      </c>
      <c r="F14" s="156">
        <v>34</v>
      </c>
      <c r="G14" s="156">
        <v>22</v>
      </c>
      <c r="H14" s="156">
        <v>8.47</v>
      </c>
      <c r="I14" s="156">
        <v>70</v>
      </c>
      <c r="J14" s="156">
        <v>5</v>
      </c>
      <c r="K14" s="156">
        <v>50.36</v>
      </c>
      <c r="L14" s="156"/>
    </row>
    <row r="15" spans="1:12" ht="24.75" customHeight="1">
      <c r="A15" s="156">
        <v>11</v>
      </c>
      <c r="B15" s="156" t="s">
        <v>1338</v>
      </c>
      <c r="C15" s="156" t="s">
        <v>1339</v>
      </c>
      <c r="D15" s="156" t="s">
        <v>1350</v>
      </c>
      <c r="E15" s="156">
        <v>55</v>
      </c>
      <c r="F15" s="156">
        <v>34</v>
      </c>
      <c r="G15" s="156">
        <v>22</v>
      </c>
      <c r="H15" s="156">
        <v>59.67</v>
      </c>
      <c r="I15" s="156">
        <v>70</v>
      </c>
      <c r="J15" s="156">
        <v>0.9</v>
      </c>
      <c r="K15" s="156">
        <v>51.2</v>
      </c>
      <c r="L15" s="156"/>
    </row>
    <row r="16" spans="1:12" ht="24.75" customHeight="1">
      <c r="A16" s="156">
        <v>12</v>
      </c>
      <c r="B16" s="156" t="s">
        <v>1338</v>
      </c>
      <c r="C16" s="156" t="s">
        <v>1351</v>
      </c>
      <c r="D16" s="156" t="s">
        <v>1352</v>
      </c>
      <c r="E16" s="156">
        <v>200</v>
      </c>
      <c r="F16" s="156">
        <v>34</v>
      </c>
      <c r="G16" s="156">
        <v>14</v>
      </c>
      <c r="H16" s="156">
        <v>8</v>
      </c>
      <c r="I16" s="156">
        <v>69</v>
      </c>
      <c r="J16" s="156">
        <v>39</v>
      </c>
      <c r="K16" s="156">
        <v>9.28</v>
      </c>
      <c r="L16" s="156"/>
    </row>
    <row r="17" spans="1:12" ht="24.75" customHeight="1">
      <c r="A17" s="156">
        <v>13</v>
      </c>
      <c r="B17" s="156" t="s">
        <v>1338</v>
      </c>
      <c r="C17" s="156" t="s">
        <v>1351</v>
      </c>
      <c r="D17" s="156" t="s">
        <v>1353</v>
      </c>
      <c r="E17" s="156">
        <v>209</v>
      </c>
      <c r="F17" s="156">
        <v>34</v>
      </c>
      <c r="G17" s="156">
        <v>18</v>
      </c>
      <c r="H17" s="156">
        <v>0.96</v>
      </c>
      <c r="I17" s="156">
        <v>69</v>
      </c>
      <c r="J17" s="156">
        <v>46</v>
      </c>
      <c r="K17" s="156">
        <v>7.58</v>
      </c>
      <c r="L17" s="156"/>
    </row>
    <row r="18" spans="1:12" ht="24.75" customHeight="1">
      <c r="A18" s="156">
        <v>14</v>
      </c>
      <c r="B18" s="156" t="s">
        <v>1338</v>
      </c>
      <c r="C18" s="156" t="s">
        <v>1351</v>
      </c>
      <c r="D18" s="156" t="s">
        <v>1354</v>
      </c>
      <c r="E18" s="156">
        <v>343</v>
      </c>
      <c r="F18" s="156">
        <v>34</v>
      </c>
      <c r="G18" s="156">
        <v>17</v>
      </c>
      <c r="H18" s="156">
        <v>0.67</v>
      </c>
      <c r="I18" s="156">
        <v>69</v>
      </c>
      <c r="J18" s="156">
        <v>48</v>
      </c>
      <c r="K18" s="156">
        <v>8.82</v>
      </c>
      <c r="L18" s="156"/>
    </row>
    <row r="19" spans="1:12" ht="24.75" customHeight="1">
      <c r="A19" s="156">
        <v>15</v>
      </c>
      <c r="B19" s="156" t="s">
        <v>1338</v>
      </c>
      <c r="C19" s="156" t="s">
        <v>1351</v>
      </c>
      <c r="D19" s="156" t="s">
        <v>1355</v>
      </c>
      <c r="E19" s="156">
        <v>225</v>
      </c>
      <c r="F19" s="156">
        <v>34</v>
      </c>
      <c r="G19" s="156">
        <v>17</v>
      </c>
      <c r="H19" s="156">
        <v>3.36</v>
      </c>
      <c r="I19" s="156">
        <v>69</v>
      </c>
      <c r="J19" s="156">
        <v>48</v>
      </c>
      <c r="K19" s="156">
        <v>1.66</v>
      </c>
      <c r="L19" s="156"/>
    </row>
    <row r="20" spans="1:12" ht="24.75" customHeight="1">
      <c r="A20" s="156">
        <v>16</v>
      </c>
      <c r="B20" s="156" t="s">
        <v>1338</v>
      </c>
      <c r="C20" s="156" t="s">
        <v>1351</v>
      </c>
      <c r="D20" s="156" t="s">
        <v>1356</v>
      </c>
      <c r="E20" s="156">
        <v>285</v>
      </c>
      <c r="F20" s="156">
        <v>34</v>
      </c>
      <c r="G20" s="156">
        <v>14</v>
      </c>
      <c r="H20" s="156">
        <v>3.17</v>
      </c>
      <c r="I20" s="156">
        <v>69</v>
      </c>
      <c r="J20" s="156">
        <v>38</v>
      </c>
      <c r="K20" s="156">
        <v>6.98</v>
      </c>
      <c r="L20" s="156"/>
    </row>
    <row r="21" spans="1:12" ht="24.75" customHeight="1">
      <c r="A21" s="156">
        <v>17</v>
      </c>
      <c r="B21" s="156" t="s">
        <v>1338</v>
      </c>
      <c r="C21" s="156" t="s">
        <v>1351</v>
      </c>
      <c r="D21" s="156" t="s">
        <v>1357</v>
      </c>
      <c r="E21" s="156">
        <v>188</v>
      </c>
      <c r="F21" s="156">
        <v>34</v>
      </c>
      <c r="G21" s="156">
        <v>16</v>
      </c>
      <c r="H21" s="156">
        <v>0.47</v>
      </c>
      <c r="I21" s="156">
        <v>69</v>
      </c>
      <c r="J21" s="156">
        <v>52</v>
      </c>
      <c r="K21" s="156">
        <v>0.3</v>
      </c>
      <c r="L21" s="156"/>
    </row>
    <row r="22" spans="1:12" ht="24.75" customHeight="1">
      <c r="A22" s="156">
        <v>18</v>
      </c>
      <c r="B22" s="156" t="s">
        <v>1338</v>
      </c>
      <c r="C22" s="156" t="s">
        <v>1351</v>
      </c>
      <c r="D22" s="156" t="s">
        <v>1358</v>
      </c>
      <c r="E22" s="156">
        <v>254</v>
      </c>
      <c r="F22" s="156">
        <v>34</v>
      </c>
      <c r="G22" s="156">
        <v>15</v>
      </c>
      <c r="H22" s="156">
        <v>7.75</v>
      </c>
      <c r="I22" s="156">
        <v>69</v>
      </c>
      <c r="J22" s="156">
        <v>59</v>
      </c>
      <c r="K22" s="156">
        <v>4.49</v>
      </c>
      <c r="L22" s="156"/>
    </row>
    <row r="23" spans="1:12" ht="24.75" customHeight="1">
      <c r="A23" s="156">
        <v>19</v>
      </c>
      <c r="B23" s="156" t="s">
        <v>1338</v>
      </c>
      <c r="C23" s="156" t="s">
        <v>1351</v>
      </c>
      <c r="D23" s="156" t="s">
        <v>1359</v>
      </c>
      <c r="E23" s="156">
        <v>268</v>
      </c>
      <c r="F23" s="156">
        <v>34</v>
      </c>
      <c r="G23" s="156">
        <v>18</v>
      </c>
      <c r="H23" s="156">
        <v>1.46</v>
      </c>
      <c r="I23" s="156">
        <v>69</v>
      </c>
      <c r="J23" s="156">
        <v>41</v>
      </c>
      <c r="K23" s="156">
        <v>3.12</v>
      </c>
      <c r="L23" s="156"/>
    </row>
    <row r="24" spans="1:12" ht="24.75" customHeight="1">
      <c r="A24" s="156">
        <v>20</v>
      </c>
      <c r="B24" s="156" t="s">
        <v>1338</v>
      </c>
      <c r="C24" s="156" t="s">
        <v>1351</v>
      </c>
      <c r="D24" s="156" t="s">
        <v>1360</v>
      </c>
      <c r="E24" s="156">
        <v>133</v>
      </c>
      <c r="F24" s="156">
        <v>34</v>
      </c>
      <c r="G24" s="156">
        <v>18</v>
      </c>
      <c r="H24" s="156">
        <v>1.92</v>
      </c>
      <c r="I24" s="156">
        <v>69</v>
      </c>
      <c r="J24" s="156">
        <v>43</v>
      </c>
      <c r="K24" s="156">
        <v>0.48</v>
      </c>
      <c r="L24" s="156"/>
    </row>
    <row r="25" spans="1:12" ht="24.75" customHeight="1">
      <c r="A25" s="156">
        <v>21</v>
      </c>
      <c r="B25" s="156" t="s">
        <v>1338</v>
      </c>
      <c r="C25" s="156" t="s">
        <v>1351</v>
      </c>
      <c r="D25" s="156" t="s">
        <v>1361</v>
      </c>
      <c r="E25" s="156">
        <v>131</v>
      </c>
      <c r="F25" s="156">
        <v>34</v>
      </c>
      <c r="G25" s="156">
        <v>18</v>
      </c>
      <c r="H25" s="156">
        <v>4.58</v>
      </c>
      <c r="I25" s="156">
        <v>69</v>
      </c>
      <c r="J25" s="156">
        <v>46</v>
      </c>
      <c r="K25" s="156">
        <v>8.59</v>
      </c>
      <c r="L25" s="156"/>
    </row>
    <row r="26" spans="1:12" ht="24.75" customHeight="1">
      <c r="A26" s="156">
        <v>22</v>
      </c>
      <c r="B26" s="156" t="s">
        <v>1338</v>
      </c>
      <c r="C26" s="156" t="s">
        <v>1351</v>
      </c>
      <c r="D26" s="156" t="s">
        <v>1362</v>
      </c>
      <c r="E26" s="156">
        <v>263</v>
      </c>
      <c r="F26" s="156">
        <v>34</v>
      </c>
      <c r="G26" s="156">
        <v>17</v>
      </c>
      <c r="H26" s="156">
        <v>9.61</v>
      </c>
      <c r="I26" s="156">
        <v>69</v>
      </c>
      <c r="J26" s="156">
        <v>49</v>
      </c>
      <c r="K26" s="156">
        <v>3.79</v>
      </c>
      <c r="L26" s="156"/>
    </row>
    <row r="27" spans="1:12" ht="24.75" customHeight="1">
      <c r="A27" s="156">
        <v>23</v>
      </c>
      <c r="B27" s="156" t="s">
        <v>1338</v>
      </c>
      <c r="C27" s="156" t="s">
        <v>1363</v>
      </c>
      <c r="D27" s="156" t="s">
        <v>1364</v>
      </c>
      <c r="E27" s="156">
        <v>136</v>
      </c>
      <c r="F27" s="156">
        <v>34</v>
      </c>
      <c r="G27" s="156">
        <v>14</v>
      </c>
      <c r="H27" s="156">
        <v>31.02</v>
      </c>
      <c r="I27" s="156">
        <v>69</v>
      </c>
      <c r="J27" s="156">
        <v>59</v>
      </c>
      <c r="K27" s="156">
        <v>8.16</v>
      </c>
      <c r="L27" s="156"/>
    </row>
    <row r="28" spans="1:12" ht="24.75" customHeight="1">
      <c r="A28" s="156">
        <v>24</v>
      </c>
      <c r="B28" s="156" t="s">
        <v>1338</v>
      </c>
      <c r="C28" s="156" t="s">
        <v>1363</v>
      </c>
      <c r="D28" s="156" t="s">
        <v>1365</v>
      </c>
      <c r="E28" s="156">
        <v>97</v>
      </c>
      <c r="F28" s="156">
        <v>34</v>
      </c>
      <c r="G28" s="156">
        <v>14</v>
      </c>
      <c r="H28" s="156">
        <v>37.68</v>
      </c>
      <c r="I28" s="156">
        <v>69</v>
      </c>
      <c r="J28" s="156">
        <v>57</v>
      </c>
      <c r="K28" s="156">
        <v>13.96</v>
      </c>
      <c r="L28" s="156"/>
    </row>
    <row r="29" spans="1:12" ht="24.75" customHeight="1">
      <c r="A29" s="156">
        <v>25</v>
      </c>
      <c r="B29" s="156" t="s">
        <v>1338</v>
      </c>
      <c r="C29" s="156" t="s">
        <v>1363</v>
      </c>
      <c r="D29" s="156" t="s">
        <v>1366</v>
      </c>
      <c r="E29" s="156">
        <v>142</v>
      </c>
      <c r="F29" s="156">
        <v>34</v>
      </c>
      <c r="G29" s="156">
        <v>17</v>
      </c>
      <c r="H29" s="156">
        <v>12.48</v>
      </c>
      <c r="I29" s="156">
        <v>69</v>
      </c>
      <c r="J29" s="156">
        <v>57</v>
      </c>
      <c r="K29" s="156">
        <v>13.39</v>
      </c>
      <c r="L29" s="156"/>
    </row>
    <row r="30" spans="1:12" ht="24.75" customHeight="1">
      <c r="A30" s="156">
        <v>26</v>
      </c>
      <c r="B30" s="156" t="s">
        <v>1338</v>
      </c>
      <c r="C30" s="156" t="s">
        <v>1363</v>
      </c>
      <c r="D30" s="156" t="s">
        <v>1367</v>
      </c>
      <c r="E30" s="156">
        <v>209</v>
      </c>
      <c r="F30" s="156">
        <v>34</v>
      </c>
      <c r="G30" s="156">
        <v>15</v>
      </c>
      <c r="H30" s="156">
        <v>31.96</v>
      </c>
      <c r="I30" s="156">
        <v>69</v>
      </c>
      <c r="J30" s="156">
        <v>56</v>
      </c>
      <c r="K30" s="156">
        <v>51.9</v>
      </c>
      <c r="L30" s="156"/>
    </row>
    <row r="31" spans="1:12" ht="24.75" customHeight="1">
      <c r="A31" s="156">
        <v>27</v>
      </c>
      <c r="B31" s="156" t="s">
        <v>1338</v>
      </c>
      <c r="C31" s="156" t="s">
        <v>1363</v>
      </c>
      <c r="D31" s="156" t="s">
        <v>1368</v>
      </c>
      <c r="E31" s="156">
        <v>106</v>
      </c>
      <c r="F31" s="156">
        <v>34</v>
      </c>
      <c r="G31" s="156">
        <v>16</v>
      </c>
      <c r="H31" s="156">
        <v>10.16</v>
      </c>
      <c r="I31" s="156">
        <v>69</v>
      </c>
      <c r="J31" s="156">
        <v>58</v>
      </c>
      <c r="K31" s="156">
        <v>37.81</v>
      </c>
      <c r="L31" s="156"/>
    </row>
    <row r="32" spans="1:12" ht="24.75" customHeight="1">
      <c r="A32" s="156">
        <v>28</v>
      </c>
      <c r="B32" s="156" t="s">
        <v>1338</v>
      </c>
      <c r="C32" s="156" t="s">
        <v>1363</v>
      </c>
      <c r="D32" s="156" t="s">
        <v>1369</v>
      </c>
      <c r="E32" s="156">
        <v>250</v>
      </c>
      <c r="F32" s="156">
        <v>34</v>
      </c>
      <c r="G32" s="156">
        <v>14</v>
      </c>
      <c r="H32" s="156">
        <v>29.43</v>
      </c>
      <c r="I32" s="156">
        <v>69</v>
      </c>
      <c r="J32" s="156">
        <v>57</v>
      </c>
      <c r="K32" s="156">
        <v>1.47</v>
      </c>
      <c r="L32" s="156"/>
    </row>
    <row r="33" spans="1:12" ht="24.75" customHeight="1">
      <c r="A33" s="156">
        <v>29</v>
      </c>
      <c r="B33" s="156" t="s">
        <v>1338</v>
      </c>
      <c r="C33" s="156" t="s">
        <v>1363</v>
      </c>
      <c r="D33" s="156" t="s">
        <v>1370</v>
      </c>
      <c r="E33" s="156">
        <v>168</v>
      </c>
      <c r="F33" s="156">
        <v>34</v>
      </c>
      <c r="G33" s="156">
        <v>18</v>
      </c>
      <c r="H33" s="156">
        <v>28.87</v>
      </c>
      <c r="I33" s="156">
        <v>70</v>
      </c>
      <c r="J33" s="156">
        <v>1</v>
      </c>
      <c r="K33" s="156">
        <v>51.85</v>
      </c>
      <c r="L33" s="156"/>
    </row>
    <row r="34" spans="1:12" ht="24.75" customHeight="1">
      <c r="A34" s="156">
        <v>30</v>
      </c>
      <c r="B34" s="156" t="s">
        <v>1338</v>
      </c>
      <c r="C34" s="156" t="s">
        <v>1371</v>
      </c>
      <c r="D34" s="156" t="s">
        <v>1372</v>
      </c>
      <c r="E34" s="156">
        <v>275</v>
      </c>
      <c r="F34" s="156">
        <v>34</v>
      </c>
      <c r="G34" s="156">
        <v>12</v>
      </c>
      <c r="H34" s="156">
        <v>43.55</v>
      </c>
      <c r="I34" s="156">
        <v>70</v>
      </c>
      <c r="J34" s="156">
        <v>17</v>
      </c>
      <c r="K34" s="156">
        <v>5.35</v>
      </c>
      <c r="L34" s="156"/>
    </row>
    <row r="35" spans="1:12" ht="24.75" customHeight="1">
      <c r="A35" s="156">
        <v>31</v>
      </c>
      <c r="B35" s="156" t="s">
        <v>1338</v>
      </c>
      <c r="C35" s="156" t="s">
        <v>1371</v>
      </c>
      <c r="D35" s="156" t="s">
        <v>1373</v>
      </c>
      <c r="E35" s="156">
        <v>212</v>
      </c>
      <c r="F35" s="156">
        <v>34</v>
      </c>
      <c r="G35" s="156">
        <v>12</v>
      </c>
      <c r="H35" s="156">
        <v>52.38</v>
      </c>
      <c r="I35" s="156">
        <v>70</v>
      </c>
      <c r="J35" s="156">
        <v>17</v>
      </c>
      <c r="K35" s="156">
        <v>6.48</v>
      </c>
      <c r="L35" s="156"/>
    </row>
    <row r="36" spans="1:12" ht="24.75" customHeight="1">
      <c r="A36" s="156">
        <v>32</v>
      </c>
      <c r="B36" s="156" t="s">
        <v>1338</v>
      </c>
      <c r="C36" s="156" t="s">
        <v>1371</v>
      </c>
      <c r="D36" s="156" t="s">
        <v>1374</v>
      </c>
      <c r="E36" s="156">
        <v>140</v>
      </c>
      <c r="F36" s="156">
        <v>34</v>
      </c>
      <c r="G36" s="156">
        <v>12</v>
      </c>
      <c r="H36" s="156">
        <v>7.33</v>
      </c>
      <c r="I36" s="156">
        <v>70</v>
      </c>
      <c r="J36" s="156">
        <v>16</v>
      </c>
      <c r="K36" s="156">
        <v>39.35</v>
      </c>
      <c r="L36" s="156"/>
    </row>
    <row r="37" spans="1:12" ht="24.75" customHeight="1">
      <c r="A37" s="156">
        <v>33</v>
      </c>
      <c r="B37" s="156" t="s">
        <v>1338</v>
      </c>
      <c r="C37" s="156" t="s">
        <v>1371</v>
      </c>
      <c r="D37" s="156" t="s">
        <v>1151</v>
      </c>
      <c r="E37" s="156">
        <v>300</v>
      </c>
      <c r="F37" s="156">
        <v>34</v>
      </c>
      <c r="G37" s="156">
        <v>13</v>
      </c>
      <c r="H37" s="156">
        <v>10.57</v>
      </c>
      <c r="I37" s="156">
        <v>70</v>
      </c>
      <c r="J37" s="156">
        <v>17</v>
      </c>
      <c r="K37" s="156">
        <v>45.52</v>
      </c>
      <c r="L37" s="156"/>
    </row>
    <row r="38" spans="1:12" ht="24.75" customHeight="1">
      <c r="A38" s="156">
        <v>34</v>
      </c>
      <c r="B38" s="156" t="s">
        <v>1338</v>
      </c>
      <c r="C38" s="156" t="s">
        <v>1371</v>
      </c>
      <c r="D38" s="156" t="s">
        <v>1375</v>
      </c>
      <c r="E38" s="156">
        <v>292</v>
      </c>
      <c r="F38" s="156">
        <v>34</v>
      </c>
      <c r="G38" s="156">
        <v>13</v>
      </c>
      <c r="H38" s="156">
        <v>48.62</v>
      </c>
      <c r="I38" s="156">
        <v>70</v>
      </c>
      <c r="J38" s="156">
        <v>16</v>
      </c>
      <c r="K38" s="156">
        <v>15.12</v>
      </c>
      <c r="L38" s="156"/>
    </row>
    <row r="39" spans="1:12" ht="24.75" customHeight="1">
      <c r="A39" s="156">
        <v>35</v>
      </c>
      <c r="B39" s="156" t="s">
        <v>1338</v>
      </c>
      <c r="C39" s="156" t="s">
        <v>1371</v>
      </c>
      <c r="D39" s="156" t="s">
        <v>1376</v>
      </c>
      <c r="E39" s="156">
        <v>317</v>
      </c>
      <c r="F39" s="156">
        <v>34</v>
      </c>
      <c r="G39" s="156">
        <v>11</v>
      </c>
      <c r="H39" s="156">
        <v>20.35</v>
      </c>
      <c r="I39" s="156">
        <v>70</v>
      </c>
      <c r="J39" s="156">
        <v>15</v>
      </c>
      <c r="K39" s="156">
        <v>54.2</v>
      </c>
      <c r="L39" s="156"/>
    </row>
    <row r="40" spans="1:12" ht="24.75" customHeight="1">
      <c r="A40" s="156">
        <v>36</v>
      </c>
      <c r="B40" s="156" t="s">
        <v>1338</v>
      </c>
      <c r="C40" s="156" t="s">
        <v>1371</v>
      </c>
      <c r="D40" s="156" t="s">
        <v>1377</v>
      </c>
      <c r="E40" s="156">
        <v>303</v>
      </c>
      <c r="F40" s="156">
        <v>34</v>
      </c>
      <c r="G40" s="156">
        <v>11</v>
      </c>
      <c r="H40" s="156">
        <v>15.52</v>
      </c>
      <c r="I40" s="156">
        <v>70</v>
      </c>
      <c r="J40" s="156">
        <v>15</v>
      </c>
      <c r="K40" s="156">
        <v>48.3</v>
      </c>
      <c r="L40" s="156"/>
    </row>
    <row r="41" spans="1:12" ht="24.75" customHeight="1">
      <c r="A41" s="156">
        <v>37</v>
      </c>
      <c r="B41" s="156" t="s">
        <v>1338</v>
      </c>
      <c r="C41" s="156" t="s">
        <v>1371</v>
      </c>
      <c r="D41" s="156" t="s">
        <v>1378</v>
      </c>
      <c r="E41" s="156">
        <v>287</v>
      </c>
      <c r="F41" s="156">
        <v>34</v>
      </c>
      <c r="G41" s="156">
        <v>11</v>
      </c>
      <c r="H41" s="156">
        <v>10.2</v>
      </c>
      <c r="I41" s="156">
        <v>70</v>
      </c>
      <c r="J41" s="156">
        <v>15</v>
      </c>
      <c r="K41" s="156">
        <v>34.31</v>
      </c>
      <c r="L41" s="156"/>
    </row>
    <row r="42" spans="1:12" ht="24.75" customHeight="1">
      <c r="A42" s="156">
        <v>38</v>
      </c>
      <c r="B42" s="156" t="s">
        <v>1338</v>
      </c>
      <c r="C42" s="156" t="s">
        <v>1371</v>
      </c>
      <c r="D42" s="156" t="s">
        <v>1379</v>
      </c>
      <c r="E42" s="156">
        <v>299</v>
      </c>
      <c r="F42" s="156">
        <v>34</v>
      </c>
      <c r="G42" s="156">
        <v>11</v>
      </c>
      <c r="H42" s="156">
        <v>32.93</v>
      </c>
      <c r="I42" s="156">
        <v>70</v>
      </c>
      <c r="J42" s="156">
        <v>15</v>
      </c>
      <c r="K42" s="156">
        <v>53.3</v>
      </c>
      <c r="L42" s="156"/>
    </row>
    <row r="43" spans="1:12" ht="24.75" customHeight="1">
      <c r="A43" s="156">
        <v>39</v>
      </c>
      <c r="B43" s="156" t="s">
        <v>1338</v>
      </c>
      <c r="C43" s="156" t="s">
        <v>1371</v>
      </c>
      <c r="D43" s="156" t="s">
        <v>1380</v>
      </c>
      <c r="E43" s="156">
        <v>231</v>
      </c>
      <c r="F43" s="156">
        <v>200</v>
      </c>
      <c r="G43" s="156">
        <v>9</v>
      </c>
      <c r="H43" s="156">
        <v>2.15</v>
      </c>
      <c r="I43" s="156">
        <v>70</v>
      </c>
      <c r="J43" s="156">
        <v>12</v>
      </c>
      <c r="K43" s="156">
        <v>55.3</v>
      </c>
      <c r="L43" s="156"/>
    </row>
    <row r="44" spans="1:12" ht="24.75" customHeight="1">
      <c r="A44" s="156">
        <v>40</v>
      </c>
      <c r="B44" s="156" t="s">
        <v>1338</v>
      </c>
      <c r="C44" s="156" t="s">
        <v>1371</v>
      </c>
      <c r="D44" s="156" t="s">
        <v>1381</v>
      </c>
      <c r="E44" s="156">
        <v>297</v>
      </c>
      <c r="F44" s="156">
        <v>34</v>
      </c>
      <c r="G44" s="156">
        <v>9</v>
      </c>
      <c r="H44" s="156">
        <v>1.4</v>
      </c>
      <c r="I44" s="156">
        <v>70</v>
      </c>
      <c r="J44" s="156">
        <v>12</v>
      </c>
      <c r="K44" s="156">
        <v>15.4</v>
      </c>
      <c r="L44" s="156"/>
    </row>
    <row r="45" spans="1:12" ht="24.75" customHeight="1">
      <c r="A45" s="156">
        <v>41</v>
      </c>
      <c r="B45" s="156" t="s">
        <v>1338</v>
      </c>
      <c r="C45" s="156" t="s">
        <v>1382</v>
      </c>
      <c r="D45" s="156" t="s">
        <v>1383</v>
      </c>
      <c r="E45" s="156">
        <v>298</v>
      </c>
      <c r="F45" s="156">
        <v>34</v>
      </c>
      <c r="G45" s="156">
        <v>4</v>
      </c>
      <c r="H45" s="156">
        <v>13.58</v>
      </c>
      <c r="I45" s="156">
        <v>70</v>
      </c>
      <c r="J45" s="156">
        <v>28</v>
      </c>
      <c r="K45" s="156">
        <v>28.27</v>
      </c>
      <c r="L45" s="156"/>
    </row>
    <row r="46" spans="1:12" ht="24.75" customHeight="1">
      <c r="A46" s="156">
        <v>42</v>
      </c>
      <c r="B46" s="156" t="s">
        <v>1338</v>
      </c>
      <c r="C46" s="156" t="s">
        <v>1382</v>
      </c>
      <c r="D46" s="156" t="s">
        <v>1384</v>
      </c>
      <c r="E46" s="156">
        <v>45</v>
      </c>
      <c r="F46" s="156">
        <v>34</v>
      </c>
      <c r="G46" s="156">
        <v>9</v>
      </c>
      <c r="H46" s="156">
        <v>8.11</v>
      </c>
      <c r="I46" s="156">
        <v>70</v>
      </c>
      <c r="J46" s="156">
        <v>26</v>
      </c>
      <c r="K46" s="156">
        <v>25.52</v>
      </c>
      <c r="L46" s="156"/>
    </row>
    <row r="47" spans="1:12" ht="24.75" customHeight="1">
      <c r="A47" s="156">
        <v>43</v>
      </c>
      <c r="B47" s="156" t="s">
        <v>1338</v>
      </c>
      <c r="C47" s="156" t="s">
        <v>1382</v>
      </c>
      <c r="D47" s="156" t="s">
        <v>1385</v>
      </c>
      <c r="E47" s="156">
        <v>195</v>
      </c>
      <c r="F47" s="156">
        <v>34</v>
      </c>
      <c r="G47" s="156">
        <v>4</v>
      </c>
      <c r="H47" s="156">
        <v>17.3</v>
      </c>
      <c r="I47" s="156">
        <v>70</v>
      </c>
      <c r="J47" s="156">
        <v>28</v>
      </c>
      <c r="K47" s="156">
        <v>31.3</v>
      </c>
      <c r="L47" s="156"/>
    </row>
    <row r="48" spans="1:12" ht="24.75" customHeight="1">
      <c r="A48" s="156">
        <v>44</v>
      </c>
      <c r="B48" s="156" t="s">
        <v>1338</v>
      </c>
      <c r="C48" s="156" t="s">
        <v>1382</v>
      </c>
      <c r="D48" s="156" t="s">
        <v>1386</v>
      </c>
      <c r="E48" s="156">
        <v>125</v>
      </c>
      <c r="F48" s="156">
        <v>34</v>
      </c>
      <c r="G48" s="156">
        <v>9</v>
      </c>
      <c r="H48" s="156">
        <v>39.67</v>
      </c>
      <c r="I48" s="156">
        <v>70</v>
      </c>
      <c r="J48" s="156">
        <v>25</v>
      </c>
      <c r="K48" s="156">
        <v>18.15</v>
      </c>
      <c r="L48" s="156"/>
    </row>
    <row r="49" spans="1:12" ht="24.75" customHeight="1">
      <c r="A49" s="156">
        <v>45</v>
      </c>
      <c r="B49" s="156" t="s">
        <v>1338</v>
      </c>
      <c r="C49" s="156" t="s">
        <v>1382</v>
      </c>
      <c r="D49" s="156" t="s">
        <v>1387</v>
      </c>
      <c r="E49" s="156">
        <v>100</v>
      </c>
      <c r="F49" s="156">
        <v>34</v>
      </c>
      <c r="G49" s="156">
        <v>8</v>
      </c>
      <c r="H49" s="156">
        <v>51.71</v>
      </c>
      <c r="I49" s="156">
        <v>70</v>
      </c>
      <c r="J49" s="156">
        <v>26</v>
      </c>
      <c r="K49" s="156">
        <v>20.34</v>
      </c>
      <c r="L49" s="156"/>
    </row>
    <row r="50" spans="1:12" ht="24.75" customHeight="1">
      <c r="A50" s="156">
        <v>46</v>
      </c>
      <c r="B50" s="156" t="s">
        <v>1338</v>
      </c>
      <c r="C50" s="156" t="s">
        <v>1382</v>
      </c>
      <c r="D50" s="156" t="s">
        <v>1190</v>
      </c>
      <c r="E50" s="156">
        <v>121</v>
      </c>
      <c r="F50" s="156">
        <v>34</v>
      </c>
      <c r="G50" s="156">
        <v>9</v>
      </c>
      <c r="H50" s="156">
        <v>6.2</v>
      </c>
      <c r="I50" s="156">
        <v>70</v>
      </c>
      <c r="J50" s="156">
        <v>26</v>
      </c>
      <c r="K50" s="156">
        <v>48.33</v>
      </c>
      <c r="L50" s="156"/>
    </row>
    <row r="51" spans="1:12" ht="24.75" customHeight="1">
      <c r="A51" s="156">
        <v>47</v>
      </c>
      <c r="B51" s="156" t="s">
        <v>1338</v>
      </c>
      <c r="C51" s="156" t="s">
        <v>1382</v>
      </c>
      <c r="D51" s="156" t="s">
        <v>1388</v>
      </c>
      <c r="E51" s="156">
        <v>164</v>
      </c>
      <c r="F51" s="156">
        <v>34</v>
      </c>
      <c r="G51" s="156">
        <v>7</v>
      </c>
      <c r="H51" s="156">
        <v>38</v>
      </c>
      <c r="I51" s="156">
        <v>70</v>
      </c>
      <c r="J51" s="156">
        <v>26</v>
      </c>
      <c r="K51" s="156">
        <v>2.77</v>
      </c>
      <c r="L51" s="156"/>
    </row>
    <row r="52" spans="1:12" ht="24.75" customHeight="1">
      <c r="A52" s="156">
        <v>48</v>
      </c>
      <c r="B52" s="156" t="s">
        <v>1338</v>
      </c>
      <c r="C52" s="156" t="s">
        <v>1382</v>
      </c>
      <c r="D52" s="156" t="s">
        <v>1389</v>
      </c>
      <c r="E52" s="156">
        <v>127</v>
      </c>
      <c r="F52" s="156">
        <v>34</v>
      </c>
      <c r="G52" s="156">
        <v>9</v>
      </c>
      <c r="H52" s="156">
        <v>17.34</v>
      </c>
      <c r="I52" s="156">
        <v>70</v>
      </c>
      <c r="J52" s="156">
        <v>25</v>
      </c>
      <c r="K52" s="156">
        <v>51.06</v>
      </c>
      <c r="L52" s="156"/>
    </row>
    <row r="53" spans="1:12" ht="24.75" customHeight="1">
      <c r="A53" s="156">
        <v>49</v>
      </c>
      <c r="B53" s="156" t="s">
        <v>1338</v>
      </c>
      <c r="C53" s="156" t="s">
        <v>1382</v>
      </c>
      <c r="D53" s="156" t="s">
        <v>1390</v>
      </c>
      <c r="E53" s="156">
        <v>202</v>
      </c>
      <c r="F53" s="156">
        <v>34</v>
      </c>
      <c r="G53" s="156">
        <v>10</v>
      </c>
      <c r="H53" s="156">
        <v>29.02</v>
      </c>
      <c r="I53" s="156">
        <v>70</v>
      </c>
      <c r="J53" s="156">
        <v>27</v>
      </c>
      <c r="K53" s="156">
        <v>54.31</v>
      </c>
      <c r="L53" s="156"/>
    </row>
    <row r="54" spans="1:12" ht="24.75" customHeight="1">
      <c r="A54" s="156">
        <v>50</v>
      </c>
      <c r="B54" s="156" t="s">
        <v>1338</v>
      </c>
      <c r="C54" s="156" t="s">
        <v>1382</v>
      </c>
      <c r="D54" s="156" t="s">
        <v>1213</v>
      </c>
      <c r="E54" s="156">
        <v>220</v>
      </c>
      <c r="F54" s="156">
        <v>34</v>
      </c>
      <c r="G54" s="156">
        <v>11</v>
      </c>
      <c r="H54" s="156">
        <v>0.08</v>
      </c>
      <c r="I54" s="156">
        <v>70</v>
      </c>
      <c r="J54" s="156">
        <v>28</v>
      </c>
      <c r="K54" s="156">
        <v>19.07</v>
      </c>
      <c r="L54" s="156"/>
    </row>
    <row r="55" spans="1:12" ht="24.75" customHeight="1">
      <c r="A55" s="156">
        <v>51</v>
      </c>
      <c r="B55" s="156" t="s">
        <v>1338</v>
      </c>
      <c r="C55" s="156" t="s">
        <v>538</v>
      </c>
      <c r="D55" s="156" t="s">
        <v>1391</v>
      </c>
      <c r="E55" s="156">
        <v>190</v>
      </c>
      <c r="F55" s="156">
        <v>34</v>
      </c>
      <c r="G55" s="156">
        <v>1</v>
      </c>
      <c r="H55" s="156">
        <v>52.26</v>
      </c>
      <c r="I55" s="156">
        <v>70</v>
      </c>
      <c r="J55" s="156">
        <v>33</v>
      </c>
      <c r="K55" s="156">
        <v>49.56</v>
      </c>
      <c r="L55" s="156"/>
    </row>
    <row r="56" spans="1:12" ht="24.75" customHeight="1">
      <c r="A56" s="156">
        <v>52</v>
      </c>
      <c r="B56" s="156" t="s">
        <v>1338</v>
      </c>
      <c r="C56" s="156" t="s">
        <v>538</v>
      </c>
      <c r="D56" s="156" t="s">
        <v>1392</v>
      </c>
      <c r="E56" s="156">
        <v>149</v>
      </c>
      <c r="F56" s="156">
        <v>34</v>
      </c>
      <c r="G56" s="156">
        <v>2</v>
      </c>
      <c r="H56" s="156">
        <v>30.46</v>
      </c>
      <c r="I56" s="156">
        <v>70</v>
      </c>
      <c r="J56" s="156">
        <v>34</v>
      </c>
      <c r="K56" s="156">
        <v>38.74</v>
      </c>
      <c r="L56" s="156"/>
    </row>
    <row r="57" spans="1:12" ht="24.75" customHeight="1">
      <c r="A57" s="156">
        <v>53</v>
      </c>
      <c r="B57" s="156" t="s">
        <v>1338</v>
      </c>
      <c r="C57" s="156" t="s">
        <v>538</v>
      </c>
      <c r="D57" s="156" t="s">
        <v>686</v>
      </c>
      <c r="E57" s="156">
        <v>101</v>
      </c>
      <c r="F57" s="156">
        <v>34</v>
      </c>
      <c r="G57" s="156">
        <v>2</v>
      </c>
      <c r="H57" s="156">
        <v>8.06</v>
      </c>
      <c r="I57" s="156">
        <v>70</v>
      </c>
      <c r="J57" s="156">
        <v>34</v>
      </c>
      <c r="K57" s="156">
        <v>9.46</v>
      </c>
      <c r="L57" s="156"/>
    </row>
    <row r="58" spans="1:12" ht="24.75" customHeight="1">
      <c r="A58" s="156">
        <v>54</v>
      </c>
      <c r="B58" s="156" t="s">
        <v>1338</v>
      </c>
      <c r="C58" s="156" t="s">
        <v>538</v>
      </c>
      <c r="D58" s="156" t="s">
        <v>1393</v>
      </c>
      <c r="E58" s="156">
        <v>168</v>
      </c>
      <c r="F58" s="156">
        <v>34</v>
      </c>
      <c r="G58" s="156">
        <v>1</v>
      </c>
      <c r="H58" s="156">
        <v>57.4</v>
      </c>
      <c r="I58" s="156">
        <v>70</v>
      </c>
      <c r="J58" s="156">
        <v>34</v>
      </c>
      <c r="K58" s="156">
        <v>0.31</v>
      </c>
      <c r="L58" s="156"/>
    </row>
    <row r="59" spans="1:12" ht="24.75" customHeight="1">
      <c r="A59" s="156">
        <v>55</v>
      </c>
      <c r="B59" s="156" t="s">
        <v>1338</v>
      </c>
      <c r="C59" s="156" t="s">
        <v>538</v>
      </c>
      <c r="D59" s="156" t="s">
        <v>1394</v>
      </c>
      <c r="E59" s="156">
        <v>200</v>
      </c>
      <c r="F59" s="156">
        <v>34</v>
      </c>
      <c r="G59" s="156">
        <v>1</v>
      </c>
      <c r="H59" s="156">
        <v>50.86</v>
      </c>
      <c r="I59" s="156">
        <v>70</v>
      </c>
      <c r="J59" s="156">
        <v>37</v>
      </c>
      <c r="K59" s="156">
        <v>20.22</v>
      </c>
      <c r="L59" s="156"/>
    </row>
    <row r="60" spans="1:12" ht="24.75" customHeight="1">
      <c r="A60" s="156">
        <v>56</v>
      </c>
      <c r="B60" s="156" t="s">
        <v>1338</v>
      </c>
      <c r="C60" s="156" t="s">
        <v>538</v>
      </c>
      <c r="D60" s="156" t="s">
        <v>1395</v>
      </c>
      <c r="E60" s="156">
        <v>198</v>
      </c>
      <c r="F60" s="156">
        <v>34</v>
      </c>
      <c r="G60" s="156">
        <v>2</v>
      </c>
      <c r="H60" s="156">
        <v>23.57</v>
      </c>
      <c r="I60" s="156">
        <v>70</v>
      </c>
      <c r="J60" s="156">
        <v>37</v>
      </c>
      <c r="K60" s="156">
        <v>53.08</v>
      </c>
      <c r="L60" s="156"/>
    </row>
    <row r="61" spans="1:12" ht="24.75" customHeight="1">
      <c r="A61" s="156">
        <v>57</v>
      </c>
      <c r="B61" s="156" t="s">
        <v>1338</v>
      </c>
      <c r="C61" s="156" t="s">
        <v>538</v>
      </c>
      <c r="D61" s="156" t="s">
        <v>675</v>
      </c>
      <c r="E61" s="156">
        <v>135</v>
      </c>
      <c r="F61" s="156">
        <v>34</v>
      </c>
      <c r="G61" s="156">
        <v>2</v>
      </c>
      <c r="H61" s="156">
        <v>36.96</v>
      </c>
      <c r="I61" s="156">
        <v>70</v>
      </c>
      <c r="J61" s="156">
        <v>38</v>
      </c>
      <c r="K61" s="156">
        <v>9.03</v>
      </c>
      <c r="L61" s="156"/>
    </row>
    <row r="62" spans="1:12" ht="24.75" customHeight="1">
      <c r="A62" s="156">
        <v>58</v>
      </c>
      <c r="B62" s="156" t="s">
        <v>1338</v>
      </c>
      <c r="C62" s="156" t="s">
        <v>538</v>
      </c>
      <c r="D62" s="156" t="s">
        <v>676</v>
      </c>
      <c r="E62" s="156">
        <v>106</v>
      </c>
      <c r="F62" s="156">
        <v>34</v>
      </c>
      <c r="G62" s="156">
        <v>1</v>
      </c>
      <c r="H62" s="156">
        <v>2.04</v>
      </c>
      <c r="I62" s="156">
        <v>70</v>
      </c>
      <c r="J62" s="156">
        <v>37</v>
      </c>
      <c r="K62" s="156">
        <v>38.08</v>
      </c>
      <c r="L62" s="156"/>
    </row>
    <row r="63" spans="1:12" ht="24.75" customHeight="1">
      <c r="A63" s="156">
        <v>59</v>
      </c>
      <c r="B63" s="156" t="s">
        <v>1338</v>
      </c>
      <c r="C63" s="156" t="s">
        <v>538</v>
      </c>
      <c r="D63" s="156" t="s">
        <v>677</v>
      </c>
      <c r="E63" s="156">
        <v>100</v>
      </c>
      <c r="F63" s="156">
        <v>34</v>
      </c>
      <c r="G63" s="156">
        <v>1</v>
      </c>
      <c r="H63" s="156">
        <v>45.95</v>
      </c>
      <c r="I63" s="156">
        <v>70</v>
      </c>
      <c r="J63" s="156">
        <v>37</v>
      </c>
      <c r="K63" s="156">
        <v>30.96</v>
      </c>
      <c r="L63" s="156"/>
    </row>
    <row r="64" spans="1:12" ht="24.75" customHeight="1">
      <c r="A64" s="156">
        <v>60</v>
      </c>
      <c r="B64" s="156" t="s">
        <v>1338</v>
      </c>
      <c r="C64" s="156" t="s">
        <v>17</v>
      </c>
      <c r="D64" s="156" t="s">
        <v>1396</v>
      </c>
      <c r="E64" s="156">
        <v>115</v>
      </c>
      <c r="F64" s="156">
        <v>34</v>
      </c>
      <c r="G64" s="156">
        <v>6</v>
      </c>
      <c r="H64" s="156">
        <v>52.6</v>
      </c>
      <c r="I64" s="156">
        <v>70</v>
      </c>
      <c r="J64" s="156">
        <v>48</v>
      </c>
      <c r="K64" s="156">
        <v>0.36</v>
      </c>
      <c r="L64" s="156"/>
    </row>
    <row r="65" spans="1:12" ht="24.75" customHeight="1">
      <c r="A65" s="156">
        <v>61</v>
      </c>
      <c r="B65" s="156" t="s">
        <v>1338</v>
      </c>
      <c r="C65" s="156" t="s">
        <v>17</v>
      </c>
      <c r="D65" s="156" t="s">
        <v>1397</v>
      </c>
      <c r="E65" s="156">
        <v>120</v>
      </c>
      <c r="F65" s="156">
        <v>34</v>
      </c>
      <c r="G65" s="156">
        <v>4</v>
      </c>
      <c r="H65" s="156">
        <v>5.15</v>
      </c>
      <c r="I65" s="156">
        <v>70</v>
      </c>
      <c r="J65" s="156">
        <v>47</v>
      </c>
      <c r="K65" s="156">
        <v>53.63</v>
      </c>
      <c r="L65" s="156"/>
    </row>
    <row r="66" spans="1:12" ht="24.75" customHeight="1">
      <c r="A66" s="156">
        <v>62</v>
      </c>
      <c r="B66" s="156" t="s">
        <v>1338</v>
      </c>
      <c r="C66" s="156" t="s">
        <v>17</v>
      </c>
      <c r="D66" s="156" t="s">
        <v>1398</v>
      </c>
      <c r="E66" s="156">
        <v>260</v>
      </c>
      <c r="F66" s="156">
        <v>34</v>
      </c>
      <c r="G66" s="156">
        <v>2</v>
      </c>
      <c r="H66" s="156">
        <v>32.69</v>
      </c>
      <c r="I66" s="156">
        <v>70</v>
      </c>
      <c r="J66" s="156">
        <v>47</v>
      </c>
      <c r="K66" s="156">
        <v>53.45</v>
      </c>
      <c r="L66" s="156"/>
    </row>
    <row r="67" spans="1:12" ht="24.75" customHeight="1">
      <c r="A67" s="156">
        <v>63</v>
      </c>
      <c r="B67" s="156" t="s">
        <v>1338</v>
      </c>
      <c r="C67" s="156" t="s">
        <v>17</v>
      </c>
      <c r="D67" s="156" t="s">
        <v>1399</v>
      </c>
      <c r="E67" s="156">
        <v>200</v>
      </c>
      <c r="F67" s="156">
        <v>34</v>
      </c>
      <c r="G67" s="156">
        <v>2</v>
      </c>
      <c r="H67" s="156">
        <v>9.36</v>
      </c>
      <c r="I67" s="156">
        <v>70</v>
      </c>
      <c r="J67" s="156">
        <v>47</v>
      </c>
      <c r="K67" s="156">
        <v>55.66</v>
      </c>
      <c r="L67" s="156"/>
    </row>
    <row r="68" spans="1:12" ht="24.75" customHeight="1">
      <c r="A68" s="156">
        <v>64</v>
      </c>
      <c r="B68" s="156" t="s">
        <v>1338</v>
      </c>
      <c r="C68" s="156" t="s">
        <v>17</v>
      </c>
      <c r="D68" s="156" t="s">
        <v>1232</v>
      </c>
      <c r="E68" s="156">
        <v>160</v>
      </c>
      <c r="F68" s="156">
        <v>34</v>
      </c>
      <c r="G68" s="156">
        <v>1</v>
      </c>
      <c r="H68" s="156">
        <v>46.62</v>
      </c>
      <c r="I68" s="156">
        <v>70</v>
      </c>
      <c r="J68" s="156">
        <v>48</v>
      </c>
      <c r="K68" s="156">
        <v>32.1</v>
      </c>
      <c r="L68" s="156"/>
    </row>
    <row r="69" spans="1:12" ht="24.75" customHeight="1">
      <c r="A69" s="156">
        <v>65</v>
      </c>
      <c r="B69" s="156" t="s">
        <v>1338</v>
      </c>
      <c r="C69" s="156" t="s">
        <v>17</v>
      </c>
      <c r="D69" s="156" t="s">
        <v>1400</v>
      </c>
      <c r="E69" s="156">
        <v>240</v>
      </c>
      <c r="F69" s="156">
        <v>34</v>
      </c>
      <c r="G69" s="156">
        <v>1</v>
      </c>
      <c r="H69" s="156">
        <v>38.39</v>
      </c>
      <c r="I69" s="156">
        <v>70</v>
      </c>
      <c r="J69" s="156">
        <v>49</v>
      </c>
      <c r="K69" s="156">
        <v>0.4</v>
      </c>
      <c r="L69" s="156"/>
    </row>
    <row r="70" spans="1:12" ht="24.75" customHeight="1">
      <c r="A70" s="156">
        <v>66</v>
      </c>
      <c r="B70" s="156" t="s">
        <v>1338</v>
      </c>
      <c r="C70" s="156" t="s">
        <v>17</v>
      </c>
      <c r="D70" s="156" t="s">
        <v>1401</v>
      </c>
      <c r="E70" s="156">
        <v>300</v>
      </c>
      <c r="F70" s="156">
        <v>34</v>
      </c>
      <c r="G70" s="156">
        <v>1</v>
      </c>
      <c r="H70" s="156">
        <v>14.57</v>
      </c>
      <c r="I70" s="156">
        <v>70</v>
      </c>
      <c r="J70" s="156">
        <v>50</v>
      </c>
      <c r="K70" s="156">
        <v>2.28</v>
      </c>
      <c r="L70" s="156"/>
    </row>
    <row r="71" spans="1:12" ht="24.75" customHeight="1">
      <c r="A71" s="156">
        <v>67</v>
      </c>
      <c r="B71" s="156" t="s">
        <v>1338</v>
      </c>
      <c r="C71" s="156" t="s">
        <v>17</v>
      </c>
      <c r="D71" s="156" t="s">
        <v>1402</v>
      </c>
      <c r="E71" s="156">
        <v>160</v>
      </c>
      <c r="F71" s="156">
        <v>34</v>
      </c>
      <c r="G71" s="156">
        <v>4</v>
      </c>
      <c r="H71" s="156">
        <v>4.46</v>
      </c>
      <c r="I71" s="156">
        <v>70</v>
      </c>
      <c r="J71" s="156">
        <v>50</v>
      </c>
      <c r="K71" s="156">
        <v>1.45</v>
      </c>
      <c r="L71" s="156"/>
    </row>
    <row r="72" spans="1:12" ht="24.75" customHeight="1">
      <c r="A72" s="156">
        <v>68</v>
      </c>
      <c r="B72" s="156" t="s">
        <v>1338</v>
      </c>
      <c r="C72" s="156" t="s">
        <v>17</v>
      </c>
      <c r="D72" s="156" t="s">
        <v>1403</v>
      </c>
      <c r="E72" s="156">
        <v>180</v>
      </c>
      <c r="F72" s="156">
        <v>34</v>
      </c>
      <c r="G72" s="156">
        <v>0</v>
      </c>
      <c r="H72" s="156">
        <v>32.16</v>
      </c>
      <c r="I72" s="156">
        <v>70</v>
      </c>
      <c r="J72" s="156">
        <v>49</v>
      </c>
      <c r="K72" s="156">
        <v>36.1</v>
      </c>
      <c r="L72" s="156"/>
    </row>
    <row r="73" spans="1:12" ht="24.75" customHeight="1">
      <c r="A73" s="156">
        <v>69</v>
      </c>
      <c r="B73" s="156" t="s">
        <v>1338</v>
      </c>
      <c r="C73" s="156" t="s">
        <v>17</v>
      </c>
      <c r="D73" s="156" t="s">
        <v>1404</v>
      </c>
      <c r="E73" s="156">
        <v>300</v>
      </c>
      <c r="F73" s="156">
        <v>34</v>
      </c>
      <c r="G73" s="156">
        <v>0</v>
      </c>
      <c r="H73" s="156">
        <v>7.28</v>
      </c>
      <c r="I73" s="156">
        <v>70</v>
      </c>
      <c r="J73" s="156">
        <v>48</v>
      </c>
      <c r="K73" s="156">
        <v>58.28</v>
      </c>
      <c r="L73" s="156"/>
    </row>
    <row r="74" spans="1:12" ht="24.75" customHeight="1">
      <c r="A74" s="156">
        <v>70</v>
      </c>
      <c r="B74" s="156" t="s">
        <v>1338</v>
      </c>
      <c r="C74" s="156" t="s">
        <v>17</v>
      </c>
      <c r="D74" s="156" t="s">
        <v>1405</v>
      </c>
      <c r="E74" s="156">
        <v>200</v>
      </c>
      <c r="F74" s="156">
        <v>34</v>
      </c>
      <c r="G74" s="156">
        <v>59</v>
      </c>
      <c r="H74" s="156">
        <v>32.76</v>
      </c>
      <c r="I74" s="156">
        <v>70</v>
      </c>
      <c r="J74" s="156">
        <v>47</v>
      </c>
      <c r="K74" s="156">
        <v>42.65</v>
      </c>
      <c r="L74" s="156"/>
    </row>
    <row r="75" spans="1:12" ht="24.75" customHeight="1">
      <c r="A75" s="156">
        <v>71</v>
      </c>
      <c r="B75" s="156" t="s">
        <v>1338</v>
      </c>
      <c r="C75" s="156" t="s">
        <v>17</v>
      </c>
      <c r="D75" s="156" t="s">
        <v>1406</v>
      </c>
      <c r="E75" s="156">
        <v>200</v>
      </c>
      <c r="F75" s="156">
        <v>34</v>
      </c>
      <c r="G75" s="156">
        <v>1</v>
      </c>
      <c r="H75" s="156">
        <v>34.93</v>
      </c>
      <c r="I75" s="156">
        <v>70</v>
      </c>
      <c r="J75" s="156">
        <v>49</v>
      </c>
      <c r="K75" s="156">
        <v>25.2</v>
      </c>
      <c r="L75" s="156"/>
    </row>
    <row r="76" spans="1:12" ht="24.75" customHeight="1">
      <c r="A76" s="156">
        <v>72</v>
      </c>
      <c r="B76" s="156" t="s">
        <v>1338</v>
      </c>
      <c r="C76" s="156" t="s">
        <v>1407</v>
      </c>
      <c r="D76" s="156" t="s">
        <v>1408</v>
      </c>
      <c r="E76" s="156">
        <v>213</v>
      </c>
      <c r="F76" s="156">
        <v>34</v>
      </c>
      <c r="G76" s="156">
        <v>18</v>
      </c>
      <c r="H76" s="156">
        <v>18</v>
      </c>
      <c r="I76" s="156">
        <v>70</v>
      </c>
      <c r="J76" s="156">
        <v>49</v>
      </c>
      <c r="K76" s="156">
        <v>23.01</v>
      </c>
      <c r="L76" s="156"/>
    </row>
    <row r="77" spans="1:12" ht="24.75" customHeight="1">
      <c r="A77" s="156">
        <v>73</v>
      </c>
      <c r="B77" s="156" t="s">
        <v>1338</v>
      </c>
      <c r="C77" s="156" t="s">
        <v>1407</v>
      </c>
      <c r="D77" s="156" t="s">
        <v>1409</v>
      </c>
      <c r="E77" s="156">
        <v>348</v>
      </c>
      <c r="F77" s="156">
        <v>34</v>
      </c>
      <c r="G77" s="156">
        <v>20</v>
      </c>
      <c r="H77" s="156">
        <v>3.01</v>
      </c>
      <c r="I77" s="156">
        <v>71</v>
      </c>
      <c r="J77" s="156">
        <v>1</v>
      </c>
      <c r="K77" s="156">
        <v>42.99</v>
      </c>
      <c r="L77" s="156"/>
    </row>
    <row r="78" spans="1:12" ht="24.75" customHeight="1">
      <c r="A78" s="156">
        <v>74</v>
      </c>
      <c r="B78" s="156" t="s">
        <v>1338</v>
      </c>
      <c r="C78" s="156" t="s">
        <v>1407</v>
      </c>
      <c r="D78" s="156" t="s">
        <v>1410</v>
      </c>
      <c r="E78" s="156">
        <v>247</v>
      </c>
      <c r="F78" s="156">
        <v>34</v>
      </c>
      <c r="G78" s="156">
        <v>27</v>
      </c>
      <c r="H78" s="156">
        <v>24.01</v>
      </c>
      <c r="I78" s="156">
        <v>71</v>
      </c>
      <c r="J78" s="156">
        <v>2</v>
      </c>
      <c r="K78" s="156">
        <v>15</v>
      </c>
      <c r="L78" s="156"/>
    </row>
    <row r="79" spans="1:12" ht="24.75" customHeight="1">
      <c r="A79" s="156">
        <v>75</v>
      </c>
      <c r="B79" s="156" t="s">
        <v>1338</v>
      </c>
      <c r="C79" s="156" t="s">
        <v>1411</v>
      </c>
      <c r="D79" s="156" t="s">
        <v>1412</v>
      </c>
      <c r="E79" s="156">
        <v>222</v>
      </c>
      <c r="F79" s="156">
        <v>34</v>
      </c>
      <c r="G79" s="156" t="s">
        <v>1413</v>
      </c>
      <c r="H79" s="156" t="s">
        <v>1414</v>
      </c>
      <c r="I79" s="156">
        <v>70</v>
      </c>
      <c r="J79" s="156" t="s">
        <v>1415</v>
      </c>
      <c r="K79" s="156" t="s">
        <v>1416</v>
      </c>
      <c r="L79" s="156"/>
    </row>
    <row r="80" spans="1:12" ht="24.75" customHeight="1">
      <c r="A80" s="156">
        <v>76</v>
      </c>
      <c r="B80" s="156" t="s">
        <v>1338</v>
      </c>
      <c r="C80" s="156" t="s">
        <v>1411</v>
      </c>
      <c r="D80" s="156" t="s">
        <v>1417</v>
      </c>
      <c r="E80" s="156">
        <v>168</v>
      </c>
      <c r="F80" s="156">
        <v>34</v>
      </c>
      <c r="G80" s="156" t="s">
        <v>1418</v>
      </c>
      <c r="H80" s="156" t="s">
        <v>1419</v>
      </c>
      <c r="I80" s="156">
        <v>70</v>
      </c>
      <c r="J80" s="156" t="s">
        <v>1420</v>
      </c>
      <c r="K80" s="156" t="s">
        <v>1421</v>
      </c>
      <c r="L80" s="156"/>
    </row>
    <row r="81" spans="1:12" ht="24.75" customHeight="1">
      <c r="A81" s="156">
        <v>77</v>
      </c>
      <c r="B81" s="156" t="s">
        <v>1338</v>
      </c>
      <c r="C81" s="156" t="s">
        <v>1411</v>
      </c>
      <c r="D81" s="156" t="s">
        <v>1422</v>
      </c>
      <c r="E81" s="156">
        <v>180</v>
      </c>
      <c r="F81" s="156">
        <v>34</v>
      </c>
      <c r="G81" s="156" t="s">
        <v>1418</v>
      </c>
      <c r="H81" s="156" t="s">
        <v>1423</v>
      </c>
      <c r="I81" s="156">
        <v>70</v>
      </c>
      <c r="J81" s="156" t="s">
        <v>1424</v>
      </c>
      <c r="K81" s="156" t="s">
        <v>1425</v>
      </c>
      <c r="L81" s="156"/>
    </row>
    <row r="82" spans="1:12" ht="24.75" customHeight="1">
      <c r="A82" s="156">
        <v>78</v>
      </c>
      <c r="B82" s="156" t="s">
        <v>1338</v>
      </c>
      <c r="C82" s="156" t="s">
        <v>1411</v>
      </c>
      <c r="D82" s="156" t="s">
        <v>1426</v>
      </c>
      <c r="E82" s="156">
        <v>251</v>
      </c>
      <c r="F82" s="156">
        <v>34</v>
      </c>
      <c r="G82" s="156" t="s">
        <v>1418</v>
      </c>
      <c r="H82" s="156" t="s">
        <v>1427</v>
      </c>
      <c r="I82" s="156">
        <v>70</v>
      </c>
      <c r="J82" s="156" t="s">
        <v>1420</v>
      </c>
      <c r="K82" s="156" t="s">
        <v>1428</v>
      </c>
      <c r="L82" s="156"/>
    </row>
    <row r="83" spans="1:12" ht="24.75" customHeight="1">
      <c r="A83" s="156">
        <v>79</v>
      </c>
      <c r="B83" s="156" t="s">
        <v>1338</v>
      </c>
      <c r="C83" s="156" t="s">
        <v>1411</v>
      </c>
      <c r="D83" s="156" t="s">
        <v>1429</v>
      </c>
      <c r="E83" s="156">
        <v>298</v>
      </c>
      <c r="F83" s="156">
        <v>34</v>
      </c>
      <c r="G83" s="156" t="s">
        <v>1418</v>
      </c>
      <c r="H83" s="156" t="s">
        <v>1430</v>
      </c>
      <c r="I83" s="156">
        <v>70</v>
      </c>
      <c r="J83" s="156" t="s">
        <v>1424</v>
      </c>
      <c r="K83" s="156" t="s">
        <v>1431</v>
      </c>
      <c r="L83" s="156"/>
    </row>
    <row r="84" spans="1:12" ht="24.75" customHeight="1">
      <c r="A84" s="156">
        <v>80</v>
      </c>
      <c r="B84" s="156" t="s">
        <v>1338</v>
      </c>
      <c r="C84" s="156" t="s">
        <v>1411</v>
      </c>
      <c r="D84" s="156" t="s">
        <v>1432</v>
      </c>
      <c r="E84" s="156">
        <v>214</v>
      </c>
      <c r="F84" s="156">
        <v>34</v>
      </c>
      <c r="G84" s="156" t="s">
        <v>1418</v>
      </c>
      <c r="H84" s="156" t="s">
        <v>1433</v>
      </c>
      <c r="I84" s="156">
        <v>70</v>
      </c>
      <c r="J84" s="156" t="s">
        <v>1420</v>
      </c>
      <c r="K84" s="156" t="s">
        <v>1434</v>
      </c>
      <c r="L84" s="156"/>
    </row>
    <row r="85" spans="1:12" ht="24.75" customHeight="1">
      <c r="A85" s="156">
        <v>81</v>
      </c>
      <c r="B85" s="156" t="s">
        <v>1338</v>
      </c>
      <c r="C85" s="156" t="s">
        <v>389</v>
      </c>
      <c r="D85" s="156" t="s">
        <v>1435</v>
      </c>
      <c r="E85" s="156">
        <v>173</v>
      </c>
      <c r="F85" s="156">
        <v>34</v>
      </c>
      <c r="G85" s="156">
        <v>25</v>
      </c>
      <c r="H85" s="156">
        <v>7.13</v>
      </c>
      <c r="I85" s="156">
        <v>70</v>
      </c>
      <c r="J85" s="156">
        <v>35</v>
      </c>
      <c r="K85" s="156">
        <v>27.9</v>
      </c>
      <c r="L85" s="156"/>
    </row>
    <row r="86" spans="1:12" ht="24.75" customHeight="1">
      <c r="A86" s="156">
        <v>82</v>
      </c>
      <c r="B86" s="156" t="s">
        <v>1338</v>
      </c>
      <c r="C86" s="156" t="s">
        <v>389</v>
      </c>
      <c r="D86" s="156" t="s">
        <v>1436</v>
      </c>
      <c r="E86" s="156">
        <v>137</v>
      </c>
      <c r="F86" s="156">
        <v>34</v>
      </c>
      <c r="G86" s="156">
        <v>25</v>
      </c>
      <c r="H86" s="156">
        <v>51.92</v>
      </c>
      <c r="I86" s="156">
        <v>70</v>
      </c>
      <c r="J86" s="156">
        <v>35</v>
      </c>
      <c r="K86" s="156">
        <v>50.5</v>
      </c>
      <c r="L86" s="156"/>
    </row>
    <row r="87" spans="1:12" ht="24.75" customHeight="1">
      <c r="A87" s="156">
        <v>83</v>
      </c>
      <c r="B87" s="156" t="s">
        <v>1338</v>
      </c>
      <c r="C87" s="156" t="s">
        <v>389</v>
      </c>
      <c r="D87" s="156" t="s">
        <v>1437</v>
      </c>
      <c r="E87" s="156">
        <v>300</v>
      </c>
      <c r="F87" s="156">
        <v>34</v>
      </c>
      <c r="G87" s="156">
        <v>44</v>
      </c>
      <c r="H87" s="156">
        <v>14</v>
      </c>
      <c r="I87" s="156">
        <v>70</v>
      </c>
      <c r="J87" s="156">
        <v>6</v>
      </c>
      <c r="K87" s="156">
        <v>4.78</v>
      </c>
      <c r="L87" s="156"/>
    </row>
    <row r="88" spans="1:12" ht="24.75" customHeight="1">
      <c r="A88" s="156">
        <v>84</v>
      </c>
      <c r="B88" s="156" t="s">
        <v>1338</v>
      </c>
      <c r="C88" s="156" t="s">
        <v>389</v>
      </c>
      <c r="D88" s="156" t="s">
        <v>1438</v>
      </c>
      <c r="E88" s="156">
        <v>320</v>
      </c>
      <c r="F88" s="156">
        <v>34</v>
      </c>
      <c r="G88" s="156">
        <v>43</v>
      </c>
      <c r="H88" s="156">
        <v>14</v>
      </c>
      <c r="I88" s="156">
        <v>70</v>
      </c>
      <c r="J88" s="156">
        <v>6</v>
      </c>
      <c r="K88" s="156">
        <v>3.35</v>
      </c>
      <c r="L88" s="156"/>
    </row>
    <row r="89" spans="1:12" ht="24.75" customHeight="1">
      <c r="A89" s="156">
        <v>85</v>
      </c>
      <c r="B89" s="156" t="s">
        <v>1338</v>
      </c>
      <c r="C89" s="156" t="s">
        <v>1439</v>
      </c>
      <c r="D89" s="156" t="s">
        <v>1440</v>
      </c>
      <c r="E89" s="156">
        <v>300</v>
      </c>
      <c r="F89" s="156">
        <v>34</v>
      </c>
      <c r="G89" s="156">
        <v>35</v>
      </c>
      <c r="H89" s="156">
        <v>22.62</v>
      </c>
      <c r="I89" s="156">
        <v>70</v>
      </c>
      <c r="J89" s="156">
        <v>38</v>
      </c>
      <c r="K89" s="156">
        <v>17.38</v>
      </c>
      <c r="L89" s="156"/>
    </row>
    <row r="90" spans="1:12" ht="24.75" customHeight="1">
      <c r="A90" s="156">
        <v>86</v>
      </c>
      <c r="B90" s="156" t="s">
        <v>1338</v>
      </c>
      <c r="C90" s="156" t="s">
        <v>1439</v>
      </c>
      <c r="D90" s="156" t="s">
        <v>1441</v>
      </c>
      <c r="E90" s="156">
        <v>299</v>
      </c>
      <c r="F90" s="156">
        <v>34</v>
      </c>
      <c r="G90" s="156">
        <v>34</v>
      </c>
      <c r="H90" s="156">
        <v>51.94</v>
      </c>
      <c r="I90" s="156">
        <v>70</v>
      </c>
      <c r="J90" s="156">
        <v>36</v>
      </c>
      <c r="K90" s="156">
        <v>52.6</v>
      </c>
      <c r="L90" s="156"/>
    </row>
    <row r="91" spans="1:12" ht="24.75" customHeight="1">
      <c r="A91" s="156">
        <v>87</v>
      </c>
      <c r="B91" s="156" t="s">
        <v>1338</v>
      </c>
      <c r="C91" s="156" t="s">
        <v>1439</v>
      </c>
      <c r="D91" s="156" t="s">
        <v>1442</v>
      </c>
      <c r="E91" s="156">
        <v>186</v>
      </c>
      <c r="F91" s="156">
        <v>34</v>
      </c>
      <c r="G91" s="156">
        <v>34</v>
      </c>
      <c r="H91" s="156">
        <v>45.41</v>
      </c>
      <c r="I91" s="156">
        <v>70</v>
      </c>
      <c r="J91" s="156">
        <v>36</v>
      </c>
      <c r="K91" s="156">
        <v>14.31</v>
      </c>
      <c r="L91" s="156"/>
    </row>
    <row r="92" spans="1:12" ht="24.75" customHeight="1">
      <c r="A92" s="156">
        <v>88</v>
      </c>
      <c r="B92" s="156" t="s">
        <v>1338</v>
      </c>
      <c r="C92" s="156" t="s">
        <v>1439</v>
      </c>
      <c r="D92" s="156" t="s">
        <v>1443</v>
      </c>
      <c r="E92" s="156">
        <v>240</v>
      </c>
      <c r="F92" s="156">
        <v>34</v>
      </c>
      <c r="G92" s="156">
        <v>33</v>
      </c>
      <c r="H92" s="156">
        <v>47.14</v>
      </c>
      <c r="I92" s="156">
        <v>70</v>
      </c>
      <c r="J92" s="156">
        <v>34</v>
      </c>
      <c r="K92" s="156">
        <v>39.83</v>
      </c>
      <c r="L92" s="156"/>
    </row>
    <row r="93" spans="1:12" ht="24.75" customHeight="1">
      <c r="A93" s="156">
        <v>89</v>
      </c>
      <c r="B93" s="156" t="s">
        <v>1338</v>
      </c>
      <c r="C93" s="156" t="s">
        <v>1439</v>
      </c>
      <c r="D93" s="156" t="s">
        <v>1444</v>
      </c>
      <c r="E93" s="156">
        <v>224</v>
      </c>
      <c r="F93" s="156">
        <v>34</v>
      </c>
      <c r="G93" s="156">
        <v>34</v>
      </c>
      <c r="H93" s="156">
        <v>12.19</v>
      </c>
      <c r="I93" s="156">
        <v>70</v>
      </c>
      <c r="J93" s="156">
        <v>33</v>
      </c>
      <c r="K93" s="156">
        <v>58.41</v>
      </c>
      <c r="L93" s="156"/>
    </row>
    <row r="94" spans="1:12" ht="24.75" customHeight="1">
      <c r="A94" s="156">
        <v>90</v>
      </c>
      <c r="B94" s="156" t="s">
        <v>1338</v>
      </c>
      <c r="C94" s="156" t="s">
        <v>1439</v>
      </c>
      <c r="D94" s="156" t="s">
        <v>1445</v>
      </c>
      <c r="E94" s="156">
        <v>331</v>
      </c>
      <c r="F94" s="156">
        <v>34</v>
      </c>
      <c r="G94" s="156">
        <v>35</v>
      </c>
      <c r="H94" s="156">
        <v>48.63</v>
      </c>
      <c r="I94" s="156">
        <v>70</v>
      </c>
      <c r="J94" s="156">
        <v>38</v>
      </c>
      <c r="K94" s="156">
        <v>48.63</v>
      </c>
      <c r="L94" s="156"/>
    </row>
    <row r="95" spans="1:12" ht="24.75" customHeight="1">
      <c r="A95" s="156">
        <v>91</v>
      </c>
      <c r="B95" s="156" t="s">
        <v>1338</v>
      </c>
      <c r="C95" s="156" t="s">
        <v>1446</v>
      </c>
      <c r="D95" s="156" t="s">
        <v>1447</v>
      </c>
      <c r="E95" s="156">
        <v>160</v>
      </c>
      <c r="F95" s="156">
        <v>34</v>
      </c>
      <c r="G95" s="156">
        <v>41</v>
      </c>
      <c r="H95" s="156">
        <v>16.18</v>
      </c>
      <c r="I95" s="156">
        <v>70</v>
      </c>
      <c r="J95" s="156">
        <v>34</v>
      </c>
      <c r="K95" s="156">
        <v>28.34</v>
      </c>
      <c r="L95" s="156"/>
    </row>
    <row r="96" spans="1:12" ht="24.75" customHeight="1">
      <c r="A96" s="156">
        <v>92</v>
      </c>
      <c r="B96" s="156" t="s">
        <v>1338</v>
      </c>
      <c r="C96" s="156" t="s">
        <v>1446</v>
      </c>
      <c r="D96" s="156" t="s">
        <v>1448</v>
      </c>
      <c r="E96" s="156">
        <v>100</v>
      </c>
      <c r="F96" s="156">
        <v>34</v>
      </c>
      <c r="G96" s="156">
        <v>41</v>
      </c>
      <c r="H96" s="156">
        <v>53.15</v>
      </c>
      <c r="I96" s="156">
        <v>70</v>
      </c>
      <c r="J96" s="156">
        <v>34</v>
      </c>
      <c r="K96" s="156">
        <v>13.09</v>
      </c>
      <c r="L96" s="156"/>
    </row>
    <row r="97" spans="1:12" ht="24.75" customHeight="1">
      <c r="A97" s="156">
        <v>93</v>
      </c>
      <c r="B97" s="156" t="s">
        <v>1338</v>
      </c>
      <c r="C97" s="156" t="s">
        <v>1446</v>
      </c>
      <c r="D97" s="156" t="s">
        <v>1449</v>
      </c>
      <c r="E97" s="156">
        <v>300</v>
      </c>
      <c r="F97" s="156">
        <v>34</v>
      </c>
      <c r="G97" s="156">
        <v>38</v>
      </c>
      <c r="H97" s="156">
        <v>36.24</v>
      </c>
      <c r="I97" s="156">
        <v>70</v>
      </c>
      <c r="J97" s="156">
        <v>35</v>
      </c>
      <c r="K97" s="156">
        <v>35.8</v>
      </c>
      <c r="L97" s="156"/>
    </row>
    <row r="98" spans="1:12" ht="24.75" customHeight="1">
      <c r="A98" s="156">
        <v>94</v>
      </c>
      <c r="B98" s="156" t="s">
        <v>1338</v>
      </c>
      <c r="C98" s="156" t="s">
        <v>1446</v>
      </c>
      <c r="D98" s="156" t="s">
        <v>1450</v>
      </c>
      <c r="E98" s="156">
        <v>150</v>
      </c>
      <c r="F98" s="156">
        <v>34</v>
      </c>
      <c r="G98" s="156">
        <v>41</v>
      </c>
      <c r="H98" s="156">
        <v>37.25</v>
      </c>
      <c r="I98" s="156">
        <v>70</v>
      </c>
      <c r="J98" s="156">
        <v>34</v>
      </c>
      <c r="K98" s="156">
        <v>44.69</v>
      </c>
      <c r="L98" s="156"/>
    </row>
    <row r="99" spans="1:12" ht="24.75" customHeight="1">
      <c r="A99" s="156">
        <v>95</v>
      </c>
      <c r="B99" s="156" t="s">
        <v>1338</v>
      </c>
      <c r="C99" s="156" t="s">
        <v>1446</v>
      </c>
      <c r="D99" s="156" t="s">
        <v>1451</v>
      </c>
      <c r="E99" s="156">
        <v>300</v>
      </c>
      <c r="F99" s="156">
        <v>34</v>
      </c>
      <c r="G99" s="156">
        <v>43</v>
      </c>
      <c r="H99" s="156">
        <v>23.27</v>
      </c>
      <c r="I99" s="156">
        <v>70</v>
      </c>
      <c r="J99" s="156">
        <v>38</v>
      </c>
      <c r="K99" s="156">
        <v>23.36</v>
      </c>
      <c r="L99" s="156"/>
    </row>
    <row r="100" spans="1:12" ht="24.75" customHeight="1">
      <c r="A100" s="156">
        <v>96</v>
      </c>
      <c r="B100" s="156" t="s">
        <v>1338</v>
      </c>
      <c r="C100" s="156" t="s">
        <v>1446</v>
      </c>
      <c r="D100" s="156" t="s">
        <v>1452</v>
      </c>
      <c r="E100" s="156">
        <v>160</v>
      </c>
      <c r="F100" s="156">
        <v>34</v>
      </c>
      <c r="G100" s="156">
        <v>39</v>
      </c>
      <c r="H100" s="156">
        <v>22.73</v>
      </c>
      <c r="I100" s="156">
        <v>70</v>
      </c>
      <c r="J100" s="156">
        <v>35</v>
      </c>
      <c r="K100" s="156">
        <v>28.77</v>
      </c>
      <c r="L100" s="156"/>
    </row>
    <row r="101" spans="1:12" ht="24.75" customHeight="1">
      <c r="A101" s="156">
        <v>97</v>
      </c>
      <c r="B101" s="156" t="s">
        <v>1338</v>
      </c>
      <c r="C101" s="156" t="s">
        <v>1446</v>
      </c>
      <c r="D101" s="156" t="s">
        <v>1453</v>
      </c>
      <c r="E101" s="156">
        <v>137</v>
      </c>
      <c r="F101" s="156">
        <v>34</v>
      </c>
      <c r="G101" s="156">
        <v>41</v>
      </c>
      <c r="H101" s="156">
        <v>27</v>
      </c>
      <c r="I101" s="156">
        <v>70</v>
      </c>
      <c r="J101" s="156">
        <v>36</v>
      </c>
      <c r="K101" s="156">
        <v>21.79</v>
      </c>
      <c r="L101" s="156"/>
    </row>
    <row r="102" spans="1:12" ht="24.75" customHeight="1">
      <c r="A102" s="156">
        <v>98</v>
      </c>
      <c r="B102" s="156" t="s">
        <v>1338</v>
      </c>
      <c r="C102" s="156" t="s">
        <v>1446</v>
      </c>
      <c r="D102" s="156" t="s">
        <v>1454</v>
      </c>
      <c r="E102" s="156">
        <v>198</v>
      </c>
      <c r="F102" s="156">
        <v>34</v>
      </c>
      <c r="G102" s="156">
        <v>41</v>
      </c>
      <c r="H102" s="156">
        <v>36.61</v>
      </c>
      <c r="I102" s="156">
        <v>70</v>
      </c>
      <c r="J102" s="156">
        <v>34</v>
      </c>
      <c r="K102" s="156">
        <v>37.19</v>
      </c>
      <c r="L102" s="156"/>
    </row>
    <row r="103" spans="1:12" ht="24.75" customHeight="1">
      <c r="A103" s="156">
        <v>99</v>
      </c>
      <c r="B103" s="156" t="s">
        <v>1338</v>
      </c>
      <c r="C103" s="156" t="s">
        <v>1446</v>
      </c>
      <c r="D103" s="156" t="s">
        <v>1455</v>
      </c>
      <c r="E103" s="156">
        <v>99</v>
      </c>
      <c r="F103" s="156">
        <v>34</v>
      </c>
      <c r="G103" s="156">
        <v>43</v>
      </c>
      <c r="H103" s="156">
        <v>21.44</v>
      </c>
      <c r="I103" s="156">
        <v>70</v>
      </c>
      <c r="J103" s="156">
        <v>36</v>
      </c>
      <c r="K103" s="156">
        <v>47.56</v>
      </c>
      <c r="L103" s="156"/>
    </row>
    <row r="104" spans="1:12" ht="24.75" customHeight="1">
      <c r="A104" s="156">
        <v>100</v>
      </c>
      <c r="B104" s="156" t="s">
        <v>1338</v>
      </c>
      <c r="C104" s="156" t="s">
        <v>1446</v>
      </c>
      <c r="D104" s="156" t="s">
        <v>1456</v>
      </c>
      <c r="E104" s="156">
        <v>200</v>
      </c>
      <c r="F104" s="156">
        <v>34</v>
      </c>
      <c r="G104" s="156">
        <v>44</v>
      </c>
      <c r="H104" s="156">
        <v>17.22</v>
      </c>
      <c r="I104" s="156">
        <v>70</v>
      </c>
      <c r="J104" s="156">
        <v>39</v>
      </c>
      <c r="K104" s="156">
        <v>24.2</v>
      </c>
      <c r="L104" s="156"/>
    </row>
    <row r="105" spans="1:12" ht="24.75" customHeight="1">
      <c r="A105" s="156">
        <v>101</v>
      </c>
      <c r="B105" s="156" t="s">
        <v>1338</v>
      </c>
      <c r="C105" s="156" t="s">
        <v>1446</v>
      </c>
      <c r="D105" s="156" t="s">
        <v>1457</v>
      </c>
      <c r="E105" s="156">
        <v>320</v>
      </c>
      <c r="F105" s="156">
        <v>34</v>
      </c>
      <c r="G105" s="156">
        <v>45</v>
      </c>
      <c r="H105" s="156">
        <v>22.7</v>
      </c>
      <c r="I105" s="156">
        <v>70</v>
      </c>
      <c r="J105" s="156">
        <v>4</v>
      </c>
      <c r="K105" s="156">
        <v>17.12</v>
      </c>
      <c r="L105" s="156"/>
    </row>
    <row r="106" spans="1:12" ht="24.75" customHeight="1">
      <c r="A106" s="156">
        <v>102</v>
      </c>
      <c r="B106" s="156" t="s">
        <v>1338</v>
      </c>
      <c r="C106" s="156" t="s">
        <v>1446</v>
      </c>
      <c r="D106" s="156" t="s">
        <v>1458</v>
      </c>
      <c r="E106" s="156">
        <v>320</v>
      </c>
      <c r="F106" s="156">
        <v>34</v>
      </c>
      <c r="G106" s="156">
        <v>43</v>
      </c>
      <c r="H106" s="156">
        <v>39.42</v>
      </c>
      <c r="I106" s="156">
        <v>70</v>
      </c>
      <c r="J106" s="156">
        <v>33</v>
      </c>
      <c r="K106" s="156">
        <v>20.47</v>
      </c>
      <c r="L106" s="156"/>
    </row>
    <row r="107" spans="1:12" ht="24.75" customHeight="1">
      <c r="A107" s="156">
        <v>103</v>
      </c>
      <c r="B107" s="156" t="s">
        <v>1338</v>
      </c>
      <c r="C107" s="156" t="s">
        <v>1459</v>
      </c>
      <c r="D107" s="156" t="s">
        <v>1460</v>
      </c>
      <c r="E107" s="156">
        <v>300</v>
      </c>
      <c r="F107" s="156">
        <v>34</v>
      </c>
      <c r="G107" s="156">
        <v>23</v>
      </c>
      <c r="H107" s="156">
        <v>15.37</v>
      </c>
      <c r="I107" s="156">
        <v>70</v>
      </c>
      <c r="J107" s="156">
        <v>29</v>
      </c>
      <c r="K107" s="156">
        <v>31.78</v>
      </c>
      <c r="L107" s="156"/>
    </row>
  </sheetData>
  <mergeCells count="2">
    <mergeCell ref="F4:K4"/>
    <mergeCell ref="C2:K2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276"/>
  <sheetViews>
    <sheetView zoomScalePageLayoutView="0" workbookViewId="0" topLeftCell="A1">
      <selection activeCell="R13" sqref="R13:R15"/>
    </sheetView>
  </sheetViews>
  <sheetFormatPr defaultColWidth="9.140625" defaultRowHeight="12.75"/>
  <cols>
    <col min="1" max="1" width="3.7109375" style="23" customWidth="1"/>
    <col min="2" max="2" width="6.421875" style="23" customWidth="1"/>
    <col min="3" max="3" width="10.7109375" style="23" customWidth="1"/>
    <col min="4" max="4" width="9.421875" style="23" customWidth="1"/>
    <col min="5" max="5" width="11.8515625" style="23" customWidth="1"/>
    <col min="6" max="6" width="10.421875" style="23" customWidth="1"/>
    <col min="7" max="7" width="10.57421875" style="23" customWidth="1"/>
    <col min="8" max="8" width="10.00390625" style="23" customWidth="1"/>
    <col min="9" max="9" width="9.28125" style="23" customWidth="1"/>
    <col min="10" max="10" width="11.57421875" style="23" customWidth="1"/>
    <col min="11" max="11" width="10.140625" style="23" customWidth="1"/>
    <col min="12" max="12" width="8.7109375" style="23" customWidth="1"/>
    <col min="13" max="13" width="8.140625" style="23" customWidth="1"/>
    <col min="14" max="14" width="8.7109375" style="23" customWidth="1"/>
    <col min="15" max="15" width="8.8515625" style="23" customWidth="1"/>
    <col min="16" max="16" width="9.140625" style="23" customWidth="1"/>
    <col min="17" max="17" width="8.140625" style="23" customWidth="1"/>
    <col min="18" max="18" width="8.00390625" style="23" customWidth="1"/>
    <col min="19" max="19" width="12.00390625" style="23" customWidth="1"/>
    <col min="20" max="20" width="9.57421875" style="23" customWidth="1"/>
    <col min="21" max="21" width="10.140625" style="23" customWidth="1"/>
    <col min="22" max="22" width="11.7109375" style="23" customWidth="1"/>
    <col min="23" max="23" width="16.421875" style="23" customWidth="1"/>
    <col min="24" max="16384" width="9.140625" style="23" customWidth="1"/>
  </cols>
  <sheetData>
    <row r="1" spans="3:16" ht="35.25" customHeight="1" thickBot="1">
      <c r="C1" s="249" t="s">
        <v>63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23" s="94" customFormat="1" ht="15.75" customHeight="1" thickBot="1">
      <c r="A2" s="245" t="s">
        <v>0</v>
      </c>
      <c r="B2" s="245" t="s">
        <v>1</v>
      </c>
      <c r="C2" s="253" t="s">
        <v>2</v>
      </c>
      <c r="D2" s="214" t="s">
        <v>3</v>
      </c>
      <c r="E2" s="213" t="s">
        <v>43</v>
      </c>
      <c r="F2" s="250" t="s">
        <v>4</v>
      </c>
      <c r="G2" s="251"/>
      <c r="H2" s="252"/>
      <c r="I2" s="259" t="s">
        <v>375</v>
      </c>
      <c r="J2" s="260"/>
      <c r="K2" s="260"/>
      <c r="L2" s="260"/>
      <c r="M2" s="261"/>
      <c r="N2" s="307" t="s">
        <v>23</v>
      </c>
      <c r="O2" s="307"/>
      <c r="P2" s="307"/>
      <c r="Q2" s="308"/>
      <c r="R2" s="282" t="s">
        <v>293</v>
      </c>
      <c r="S2" s="283"/>
      <c r="T2" s="284"/>
      <c r="U2" s="280" t="s">
        <v>237</v>
      </c>
      <c r="V2" s="281" t="s">
        <v>1328</v>
      </c>
      <c r="W2" s="214" t="s">
        <v>14</v>
      </c>
    </row>
    <row r="3" spans="1:23" s="94" customFormat="1" ht="67.5" customHeight="1" thickBot="1">
      <c r="A3" s="246"/>
      <c r="B3" s="246"/>
      <c r="C3" s="254"/>
      <c r="D3" s="212"/>
      <c r="E3" s="247"/>
      <c r="F3" s="95" t="s">
        <v>5</v>
      </c>
      <c r="G3" s="95" t="s">
        <v>6</v>
      </c>
      <c r="H3" s="96" t="s">
        <v>12</v>
      </c>
      <c r="I3" s="102" t="s">
        <v>13</v>
      </c>
      <c r="J3" s="103" t="s">
        <v>537</v>
      </c>
      <c r="K3" s="104" t="s">
        <v>44</v>
      </c>
      <c r="L3" s="99" t="s">
        <v>21</v>
      </c>
      <c r="M3" s="105" t="s">
        <v>1284</v>
      </c>
      <c r="N3" s="106" t="s">
        <v>380</v>
      </c>
      <c r="O3" s="107" t="s">
        <v>9</v>
      </c>
      <c r="P3" s="108" t="s">
        <v>10</v>
      </c>
      <c r="Q3" s="108" t="s">
        <v>11</v>
      </c>
      <c r="R3" s="109" t="s">
        <v>292</v>
      </c>
      <c r="S3" s="110" t="s">
        <v>295</v>
      </c>
      <c r="T3" s="111" t="s">
        <v>294</v>
      </c>
      <c r="U3" s="280"/>
      <c r="V3" s="281"/>
      <c r="W3" s="212"/>
    </row>
    <row r="4" spans="1:23" ht="18" customHeight="1">
      <c r="A4" s="221">
        <v>1</v>
      </c>
      <c r="B4" s="277" t="s">
        <v>62</v>
      </c>
      <c r="C4" s="237" t="s">
        <v>67</v>
      </c>
      <c r="D4" s="277" t="s">
        <v>64</v>
      </c>
      <c r="E4" s="277">
        <v>200</v>
      </c>
      <c r="F4" s="277" t="s">
        <v>65</v>
      </c>
      <c r="G4" s="277" t="s">
        <v>66</v>
      </c>
      <c r="H4" s="277">
        <v>800</v>
      </c>
      <c r="I4" s="220">
        <v>6</v>
      </c>
      <c r="J4" s="220">
        <v>0.1</v>
      </c>
      <c r="K4" s="292">
        <f>0.6*9.81*J4*I4</f>
        <v>3.5316</v>
      </c>
      <c r="L4" s="219">
        <v>20</v>
      </c>
      <c r="M4" s="219">
        <f>L4*120</f>
        <v>2400</v>
      </c>
      <c r="N4" s="24" t="s">
        <v>7</v>
      </c>
      <c r="O4" s="25">
        <v>22</v>
      </c>
      <c r="P4" s="25">
        <v>3</v>
      </c>
      <c r="Q4" s="25">
        <v>3</v>
      </c>
      <c r="R4" s="230">
        <f>(O5*P5*P5*80*2)+(O4*P4*Q4*80)+7500</f>
        <v>29740</v>
      </c>
      <c r="S4" s="226">
        <f>M4*0.5+L4*110+L4*12+M4*0.1</f>
        <v>3880</v>
      </c>
      <c r="T4" s="222">
        <f>4400+K4*1.22*100</f>
        <v>4830.8552</v>
      </c>
      <c r="U4" s="219">
        <v>1500</v>
      </c>
      <c r="V4" s="222">
        <f>U4+T4+S4+R4</f>
        <v>39950.8552</v>
      </c>
      <c r="W4" s="277" t="s">
        <v>177</v>
      </c>
    </row>
    <row r="5" spans="1:23" ht="18" customHeight="1">
      <c r="A5" s="221"/>
      <c r="B5" s="278"/>
      <c r="C5" s="237"/>
      <c r="D5" s="278"/>
      <c r="E5" s="278"/>
      <c r="F5" s="278"/>
      <c r="G5" s="278"/>
      <c r="H5" s="278"/>
      <c r="I5" s="220"/>
      <c r="J5" s="220"/>
      <c r="K5" s="292"/>
      <c r="L5" s="220"/>
      <c r="M5" s="220"/>
      <c r="N5" s="74" t="s">
        <v>534</v>
      </c>
      <c r="O5" s="25">
        <v>40</v>
      </c>
      <c r="P5" s="25">
        <v>1</v>
      </c>
      <c r="Q5" s="25">
        <v>2</v>
      </c>
      <c r="R5" s="224"/>
      <c r="S5" s="227"/>
      <c r="T5" s="223"/>
      <c r="U5" s="220"/>
      <c r="V5" s="220"/>
      <c r="W5" s="278"/>
    </row>
    <row r="6" spans="1:23" ht="18" customHeight="1" thickBot="1">
      <c r="A6" s="237"/>
      <c r="B6" s="279"/>
      <c r="C6" s="237"/>
      <c r="D6" s="279"/>
      <c r="E6" s="279"/>
      <c r="F6" s="279"/>
      <c r="G6" s="279"/>
      <c r="H6" s="279"/>
      <c r="I6" s="221"/>
      <c r="J6" s="221"/>
      <c r="K6" s="293"/>
      <c r="L6" s="221"/>
      <c r="M6" s="221"/>
      <c r="N6" s="24" t="s">
        <v>8</v>
      </c>
      <c r="O6" s="24"/>
      <c r="P6" s="24"/>
      <c r="Q6" s="24"/>
      <c r="R6" s="225"/>
      <c r="S6" s="228"/>
      <c r="T6" s="215"/>
      <c r="U6" s="221"/>
      <c r="V6" s="221"/>
      <c r="W6" s="279"/>
    </row>
    <row r="7" spans="1:23" ht="18" customHeight="1">
      <c r="A7" s="237">
        <v>2</v>
      </c>
      <c r="B7" s="277" t="s">
        <v>62</v>
      </c>
      <c r="C7" s="220" t="s">
        <v>68</v>
      </c>
      <c r="D7" s="285" t="s">
        <v>69</v>
      </c>
      <c r="E7" s="220">
        <v>100</v>
      </c>
      <c r="F7" s="285" t="s">
        <v>70</v>
      </c>
      <c r="G7" s="285" t="s">
        <v>71</v>
      </c>
      <c r="H7" s="285">
        <v>885</v>
      </c>
      <c r="I7" s="219">
        <v>4.5</v>
      </c>
      <c r="J7" s="219">
        <v>0.22</v>
      </c>
      <c r="K7" s="292">
        <f>0.6*9.81*J7*I7</f>
        <v>5.82714</v>
      </c>
      <c r="L7" s="219">
        <v>20</v>
      </c>
      <c r="M7" s="219">
        <f>L7*120</f>
        <v>2400</v>
      </c>
      <c r="N7" s="24" t="s">
        <v>7</v>
      </c>
      <c r="O7" s="24"/>
      <c r="P7" s="24"/>
      <c r="Q7" s="24"/>
      <c r="R7" s="230">
        <f>(O9*P9*Q9*80*2)+7500</f>
        <v>17100</v>
      </c>
      <c r="S7" s="226">
        <f>M7*0.5+L7*110+L7*12+M7*0.1</f>
        <v>3880</v>
      </c>
      <c r="T7" s="222">
        <f>4400+K7*1.22*100</f>
        <v>5110.91108</v>
      </c>
      <c r="U7" s="219">
        <v>1500</v>
      </c>
      <c r="V7" s="222">
        <f>U7+T7+S7+R7</f>
        <v>27590.911079999998</v>
      </c>
      <c r="W7" s="285" t="s">
        <v>178</v>
      </c>
    </row>
    <row r="8" spans="1:23" ht="18" customHeight="1">
      <c r="A8" s="237"/>
      <c r="B8" s="278"/>
      <c r="C8" s="220"/>
      <c r="D8" s="278"/>
      <c r="E8" s="220"/>
      <c r="F8" s="278"/>
      <c r="G8" s="278"/>
      <c r="H8" s="278"/>
      <c r="I8" s="220"/>
      <c r="J8" s="220"/>
      <c r="K8" s="292"/>
      <c r="L8" s="220"/>
      <c r="M8" s="220"/>
      <c r="N8" s="25" t="s">
        <v>534</v>
      </c>
      <c r="O8" s="24"/>
      <c r="P8" s="24"/>
      <c r="Q8" s="24"/>
      <c r="R8" s="224"/>
      <c r="S8" s="227"/>
      <c r="T8" s="223"/>
      <c r="U8" s="220"/>
      <c r="V8" s="220"/>
      <c r="W8" s="278"/>
    </row>
    <row r="9" spans="1:23" ht="18" customHeight="1" thickBot="1">
      <c r="A9" s="237"/>
      <c r="B9" s="279"/>
      <c r="C9" s="221"/>
      <c r="D9" s="279"/>
      <c r="E9" s="221"/>
      <c r="F9" s="279"/>
      <c r="G9" s="279"/>
      <c r="H9" s="279"/>
      <c r="I9" s="221"/>
      <c r="J9" s="221"/>
      <c r="K9" s="293"/>
      <c r="L9" s="221"/>
      <c r="M9" s="221"/>
      <c r="N9" s="24" t="s">
        <v>8</v>
      </c>
      <c r="O9" s="24">
        <v>30</v>
      </c>
      <c r="P9" s="24">
        <v>1</v>
      </c>
      <c r="Q9" s="24">
        <v>2</v>
      </c>
      <c r="R9" s="225"/>
      <c r="S9" s="228"/>
      <c r="T9" s="215"/>
      <c r="U9" s="221"/>
      <c r="V9" s="221"/>
      <c r="W9" s="279"/>
    </row>
    <row r="10" spans="1:23" ht="18" customHeight="1">
      <c r="A10" s="221">
        <v>3</v>
      </c>
      <c r="B10" s="277" t="s">
        <v>62</v>
      </c>
      <c r="C10" s="285" t="s">
        <v>68</v>
      </c>
      <c r="D10" s="285" t="s">
        <v>69</v>
      </c>
      <c r="E10" s="285">
        <v>100</v>
      </c>
      <c r="F10" s="285" t="s">
        <v>72</v>
      </c>
      <c r="G10" s="285" t="s">
        <v>73</v>
      </c>
      <c r="H10" s="285">
        <v>891</v>
      </c>
      <c r="I10" s="219">
        <v>5</v>
      </c>
      <c r="J10" s="219">
        <v>0.22</v>
      </c>
      <c r="K10" s="292">
        <f>0.6*9.81*J10*I10</f>
        <v>6.474600000000001</v>
      </c>
      <c r="L10" s="219">
        <v>15</v>
      </c>
      <c r="M10" s="219">
        <f>L10*120</f>
        <v>1800</v>
      </c>
      <c r="N10" s="24" t="s">
        <v>7</v>
      </c>
      <c r="O10" s="24"/>
      <c r="P10" s="24"/>
      <c r="Q10" s="24"/>
      <c r="R10" s="230">
        <f>(O12*P12*Q12*80*2)+7500</f>
        <v>29100</v>
      </c>
      <c r="S10" s="226">
        <f>M10*0.5+L10*110+L10*12+M10*0.1</f>
        <v>2910</v>
      </c>
      <c r="T10" s="222">
        <f>4400+K10*1.22*100</f>
        <v>5189.9012</v>
      </c>
      <c r="U10" s="219">
        <v>1500</v>
      </c>
      <c r="V10" s="222">
        <f>U10+T10+S10+R10</f>
        <v>38699.9012</v>
      </c>
      <c r="W10" s="277" t="s">
        <v>178</v>
      </c>
    </row>
    <row r="11" spans="1:23" ht="18" customHeight="1">
      <c r="A11" s="221"/>
      <c r="B11" s="278"/>
      <c r="C11" s="278"/>
      <c r="D11" s="278"/>
      <c r="E11" s="278"/>
      <c r="F11" s="278"/>
      <c r="G11" s="278"/>
      <c r="H11" s="278"/>
      <c r="I11" s="220"/>
      <c r="J11" s="220"/>
      <c r="K11" s="292"/>
      <c r="L11" s="220"/>
      <c r="M11" s="220"/>
      <c r="N11" s="25" t="s">
        <v>534</v>
      </c>
      <c r="O11" s="24"/>
      <c r="P11" s="24"/>
      <c r="Q11" s="24"/>
      <c r="R11" s="224"/>
      <c r="S11" s="227"/>
      <c r="T11" s="223"/>
      <c r="U11" s="220"/>
      <c r="V11" s="220"/>
      <c r="W11" s="278"/>
    </row>
    <row r="12" spans="1:23" ht="18" customHeight="1" thickBot="1">
      <c r="A12" s="237"/>
      <c r="B12" s="279"/>
      <c r="C12" s="279"/>
      <c r="D12" s="279"/>
      <c r="E12" s="279"/>
      <c r="F12" s="279"/>
      <c r="G12" s="279"/>
      <c r="H12" s="279"/>
      <c r="I12" s="221"/>
      <c r="J12" s="221"/>
      <c r="K12" s="293"/>
      <c r="L12" s="221"/>
      <c r="M12" s="221"/>
      <c r="N12" s="24" t="s">
        <v>8</v>
      </c>
      <c r="O12" s="24">
        <v>30</v>
      </c>
      <c r="P12" s="24">
        <v>1.5</v>
      </c>
      <c r="Q12" s="24">
        <v>3</v>
      </c>
      <c r="R12" s="225"/>
      <c r="S12" s="228"/>
      <c r="T12" s="215"/>
      <c r="U12" s="221"/>
      <c r="V12" s="221"/>
      <c r="W12" s="279"/>
    </row>
    <row r="13" spans="1:23" ht="18" customHeight="1">
      <c r="A13" s="237">
        <v>4</v>
      </c>
      <c r="B13" s="277" t="s">
        <v>62</v>
      </c>
      <c r="C13" s="285" t="s">
        <v>68</v>
      </c>
      <c r="D13" s="285" t="s">
        <v>74</v>
      </c>
      <c r="E13" s="285">
        <v>200</v>
      </c>
      <c r="F13" s="285" t="s">
        <v>75</v>
      </c>
      <c r="G13" s="285" t="s">
        <v>76</v>
      </c>
      <c r="H13" s="285">
        <v>907</v>
      </c>
      <c r="I13" s="219">
        <v>6</v>
      </c>
      <c r="J13" s="219">
        <v>0.22</v>
      </c>
      <c r="K13" s="292">
        <f>0.6*9.81*J13*I13</f>
        <v>7.76952</v>
      </c>
      <c r="L13" s="219">
        <v>16</v>
      </c>
      <c r="M13" s="219">
        <f>L13*120</f>
        <v>1920</v>
      </c>
      <c r="N13" s="24" t="s">
        <v>7</v>
      </c>
      <c r="O13" s="24"/>
      <c r="P13" s="24"/>
      <c r="Q13" s="24"/>
      <c r="R13" s="230">
        <f>(O15*P15*Q15*80*2)+7500</f>
        <v>15500</v>
      </c>
      <c r="S13" s="226">
        <f>M13*0.5+L13*110+L13*12+M13*0.1</f>
        <v>3104</v>
      </c>
      <c r="T13" s="222">
        <f>4400+K13*1.22*100</f>
        <v>5347.88144</v>
      </c>
      <c r="U13" s="219">
        <v>1500</v>
      </c>
      <c r="V13" s="222">
        <f>U13+T13+S13+R13</f>
        <v>25451.88144</v>
      </c>
      <c r="W13" s="285" t="s">
        <v>178</v>
      </c>
    </row>
    <row r="14" spans="1:23" ht="18" customHeight="1">
      <c r="A14" s="237"/>
      <c r="B14" s="278"/>
      <c r="C14" s="278"/>
      <c r="D14" s="278"/>
      <c r="E14" s="278"/>
      <c r="F14" s="278"/>
      <c r="G14" s="278"/>
      <c r="H14" s="278"/>
      <c r="I14" s="220"/>
      <c r="J14" s="220"/>
      <c r="K14" s="292"/>
      <c r="L14" s="220"/>
      <c r="M14" s="220"/>
      <c r="N14" s="25" t="s">
        <v>534</v>
      </c>
      <c r="O14" s="24"/>
      <c r="P14" s="24"/>
      <c r="Q14" s="24"/>
      <c r="R14" s="224"/>
      <c r="S14" s="227"/>
      <c r="T14" s="223"/>
      <c r="U14" s="220"/>
      <c r="V14" s="220"/>
      <c r="W14" s="278"/>
    </row>
    <row r="15" spans="1:23" ht="18" customHeight="1" thickBot="1">
      <c r="A15" s="237"/>
      <c r="B15" s="279"/>
      <c r="C15" s="279"/>
      <c r="D15" s="279"/>
      <c r="E15" s="279"/>
      <c r="F15" s="279"/>
      <c r="G15" s="279"/>
      <c r="H15" s="279"/>
      <c r="I15" s="221"/>
      <c r="J15" s="221"/>
      <c r="K15" s="293"/>
      <c r="L15" s="221"/>
      <c r="M15" s="221"/>
      <c r="N15" s="24" t="s">
        <v>8</v>
      </c>
      <c r="O15" s="24">
        <v>25</v>
      </c>
      <c r="P15" s="24">
        <v>1</v>
      </c>
      <c r="Q15" s="24">
        <v>2</v>
      </c>
      <c r="R15" s="225"/>
      <c r="S15" s="228"/>
      <c r="T15" s="215"/>
      <c r="U15" s="221"/>
      <c r="V15" s="221"/>
      <c r="W15" s="279"/>
    </row>
    <row r="16" spans="1:23" ht="18" customHeight="1">
      <c r="A16" s="221">
        <v>5</v>
      </c>
      <c r="B16" s="277" t="s">
        <v>62</v>
      </c>
      <c r="C16" s="294" t="s">
        <v>77</v>
      </c>
      <c r="D16" s="294" t="s">
        <v>78</v>
      </c>
      <c r="E16" s="285">
        <v>150</v>
      </c>
      <c r="F16" s="285" t="s">
        <v>79</v>
      </c>
      <c r="G16" s="285" t="s">
        <v>80</v>
      </c>
      <c r="H16" s="285">
        <v>897</v>
      </c>
      <c r="I16" s="219">
        <v>6</v>
      </c>
      <c r="J16" s="219">
        <v>0.15</v>
      </c>
      <c r="K16" s="292">
        <f>0.6*9.81*J16*I16</f>
        <v>5.2974</v>
      </c>
      <c r="L16" s="219">
        <v>20</v>
      </c>
      <c r="M16" s="219">
        <f>L16*120</f>
        <v>2400</v>
      </c>
      <c r="N16" s="24" t="s">
        <v>7</v>
      </c>
      <c r="O16" s="24"/>
      <c r="P16" s="24"/>
      <c r="Q16" s="24"/>
      <c r="R16" s="230">
        <f>(O18*P18*Q18*80*2)+7500</f>
        <v>15500</v>
      </c>
      <c r="S16" s="226">
        <f>M16*0.5+L16*110+L16*12+M16*0.1</f>
        <v>3880</v>
      </c>
      <c r="T16" s="222">
        <f>4400+K16*1.22*100</f>
        <v>5046.2828</v>
      </c>
      <c r="U16" s="219">
        <v>1500</v>
      </c>
      <c r="V16" s="222">
        <f>U16+T16+S16+R16</f>
        <v>25926.2828</v>
      </c>
      <c r="W16" s="277" t="s">
        <v>178</v>
      </c>
    </row>
    <row r="17" spans="1:23" ht="18" customHeight="1">
      <c r="A17" s="221"/>
      <c r="B17" s="278"/>
      <c r="C17" s="295"/>
      <c r="D17" s="295"/>
      <c r="E17" s="278"/>
      <c r="F17" s="278"/>
      <c r="G17" s="278"/>
      <c r="H17" s="278"/>
      <c r="I17" s="220"/>
      <c r="J17" s="220"/>
      <c r="K17" s="292"/>
      <c r="L17" s="220"/>
      <c r="M17" s="220"/>
      <c r="N17" s="25" t="s">
        <v>534</v>
      </c>
      <c r="O17" s="24"/>
      <c r="P17" s="24"/>
      <c r="Q17" s="24"/>
      <c r="R17" s="224"/>
      <c r="S17" s="227"/>
      <c r="T17" s="223"/>
      <c r="U17" s="220"/>
      <c r="V17" s="220"/>
      <c r="W17" s="278"/>
    </row>
    <row r="18" spans="1:23" ht="18" customHeight="1" thickBot="1">
      <c r="A18" s="237"/>
      <c r="B18" s="279"/>
      <c r="C18" s="296"/>
      <c r="D18" s="296"/>
      <c r="E18" s="279"/>
      <c r="F18" s="279"/>
      <c r="G18" s="279"/>
      <c r="H18" s="279"/>
      <c r="I18" s="221"/>
      <c r="J18" s="221"/>
      <c r="K18" s="293"/>
      <c r="L18" s="221"/>
      <c r="M18" s="221"/>
      <c r="N18" s="24" t="s">
        <v>8</v>
      </c>
      <c r="O18" s="24">
        <v>25</v>
      </c>
      <c r="P18" s="24">
        <v>1</v>
      </c>
      <c r="Q18" s="24">
        <v>2</v>
      </c>
      <c r="R18" s="225"/>
      <c r="S18" s="228"/>
      <c r="T18" s="215"/>
      <c r="U18" s="221"/>
      <c r="V18" s="221"/>
      <c r="W18" s="279"/>
    </row>
    <row r="19" spans="1:23" ht="18" customHeight="1">
      <c r="A19" s="237">
        <v>6</v>
      </c>
      <c r="B19" s="277" t="s">
        <v>62</v>
      </c>
      <c r="C19" s="294" t="s">
        <v>81</v>
      </c>
      <c r="D19" s="294" t="s">
        <v>78</v>
      </c>
      <c r="E19" s="285">
        <v>150</v>
      </c>
      <c r="F19" s="285" t="s">
        <v>82</v>
      </c>
      <c r="G19" s="285" t="s">
        <v>83</v>
      </c>
      <c r="H19" s="285">
        <v>890</v>
      </c>
      <c r="I19" s="219">
        <v>5</v>
      </c>
      <c r="J19" s="219">
        <v>0.15</v>
      </c>
      <c r="K19" s="292">
        <f>0.6*9.81*J19*I19</f>
        <v>4.4145</v>
      </c>
      <c r="L19" s="219">
        <v>20</v>
      </c>
      <c r="M19" s="219">
        <f>L19*120</f>
        <v>2400</v>
      </c>
      <c r="N19" s="24" t="s">
        <v>7</v>
      </c>
      <c r="O19" s="24"/>
      <c r="P19" s="24"/>
      <c r="Q19" s="24"/>
      <c r="R19" s="230">
        <f>(O21*P21*Q21*80*2)+7500</f>
        <v>15500</v>
      </c>
      <c r="S19" s="226">
        <f>M19*0.5+L19*110+L19*12+M19*0.1</f>
        <v>3880</v>
      </c>
      <c r="T19" s="222">
        <f>4400+K19*1.22*100</f>
        <v>4938.569</v>
      </c>
      <c r="U19" s="219">
        <v>1500</v>
      </c>
      <c r="V19" s="222">
        <f>U19+T19+S19+R19</f>
        <v>25818.569</v>
      </c>
      <c r="W19" s="285" t="s">
        <v>178</v>
      </c>
    </row>
    <row r="20" spans="1:23" ht="18" customHeight="1">
      <c r="A20" s="237"/>
      <c r="B20" s="278"/>
      <c r="C20" s="295"/>
      <c r="D20" s="295"/>
      <c r="E20" s="278"/>
      <c r="F20" s="278"/>
      <c r="G20" s="278"/>
      <c r="H20" s="278"/>
      <c r="I20" s="220"/>
      <c r="J20" s="220"/>
      <c r="K20" s="292"/>
      <c r="L20" s="220"/>
      <c r="M20" s="220"/>
      <c r="N20" s="25" t="s">
        <v>534</v>
      </c>
      <c r="O20" s="24"/>
      <c r="P20" s="24"/>
      <c r="Q20" s="24"/>
      <c r="R20" s="224"/>
      <c r="S20" s="227"/>
      <c r="T20" s="223"/>
      <c r="U20" s="220"/>
      <c r="V20" s="220"/>
      <c r="W20" s="278"/>
    </row>
    <row r="21" spans="1:23" ht="18" customHeight="1" thickBot="1">
      <c r="A21" s="237"/>
      <c r="B21" s="279"/>
      <c r="C21" s="296"/>
      <c r="D21" s="296"/>
      <c r="E21" s="279"/>
      <c r="F21" s="279"/>
      <c r="G21" s="279"/>
      <c r="H21" s="279"/>
      <c r="I21" s="221"/>
      <c r="J21" s="221"/>
      <c r="K21" s="293"/>
      <c r="L21" s="221"/>
      <c r="M21" s="221"/>
      <c r="N21" s="24" t="s">
        <v>8</v>
      </c>
      <c r="O21" s="24">
        <v>25</v>
      </c>
      <c r="P21" s="24">
        <v>1</v>
      </c>
      <c r="Q21" s="24">
        <v>2</v>
      </c>
      <c r="R21" s="225"/>
      <c r="S21" s="228"/>
      <c r="T21" s="215"/>
      <c r="U21" s="221"/>
      <c r="V21" s="221"/>
      <c r="W21" s="279"/>
    </row>
    <row r="22" spans="1:23" ht="18" customHeight="1">
      <c r="A22" s="221">
        <v>7</v>
      </c>
      <c r="B22" s="277" t="s">
        <v>62</v>
      </c>
      <c r="C22" s="237" t="s">
        <v>84</v>
      </c>
      <c r="D22" s="237" t="s">
        <v>85</v>
      </c>
      <c r="E22" s="220">
        <v>200</v>
      </c>
      <c r="F22" s="244" t="s">
        <v>86</v>
      </c>
      <c r="G22" s="241" t="s">
        <v>87</v>
      </c>
      <c r="H22" s="219">
        <v>1026</v>
      </c>
      <c r="I22" s="219">
        <v>5.5</v>
      </c>
      <c r="J22" s="219">
        <v>0.23</v>
      </c>
      <c r="K22" s="292">
        <f>0.6*9.81*J22*I22</f>
        <v>7.44579</v>
      </c>
      <c r="L22" s="219">
        <v>35</v>
      </c>
      <c r="M22" s="219">
        <f>L22*120</f>
        <v>4200</v>
      </c>
      <c r="N22" s="24" t="s">
        <v>7</v>
      </c>
      <c r="O22" s="24">
        <v>12</v>
      </c>
      <c r="P22" s="24">
        <v>3</v>
      </c>
      <c r="Q22" s="24">
        <v>3</v>
      </c>
      <c r="R22" s="230">
        <f>(O24*P24*Q24*80*2)+(O22*P22*Q22*80)+7500</f>
        <v>19724</v>
      </c>
      <c r="S22" s="226">
        <f>M22*0.5+L22*110+L22*12+M22*0.1</f>
        <v>6790</v>
      </c>
      <c r="T22" s="222">
        <f>4400+K22*1.22*100</f>
        <v>5308.38638</v>
      </c>
      <c r="U22" s="219">
        <v>1500</v>
      </c>
      <c r="V22" s="222">
        <f>U22+T22+S22+R22</f>
        <v>33322.386379999996</v>
      </c>
      <c r="W22" s="277" t="s">
        <v>178</v>
      </c>
    </row>
    <row r="23" spans="1:23" ht="18" customHeight="1">
      <c r="A23" s="221"/>
      <c r="B23" s="278"/>
      <c r="C23" s="237"/>
      <c r="D23" s="237"/>
      <c r="E23" s="220"/>
      <c r="F23" s="244"/>
      <c r="G23" s="242"/>
      <c r="H23" s="220"/>
      <c r="I23" s="220"/>
      <c r="J23" s="220"/>
      <c r="K23" s="292"/>
      <c r="L23" s="220"/>
      <c r="M23" s="220"/>
      <c r="N23" s="25" t="s">
        <v>534</v>
      </c>
      <c r="O23" s="24"/>
      <c r="P23" s="24"/>
      <c r="Q23" s="24"/>
      <c r="R23" s="224"/>
      <c r="S23" s="227"/>
      <c r="T23" s="223"/>
      <c r="U23" s="220"/>
      <c r="V23" s="220"/>
      <c r="W23" s="278"/>
    </row>
    <row r="24" spans="1:23" ht="18" customHeight="1" thickBot="1">
      <c r="A24" s="237"/>
      <c r="B24" s="279"/>
      <c r="C24" s="237"/>
      <c r="D24" s="237"/>
      <c r="E24" s="221"/>
      <c r="F24" s="244"/>
      <c r="G24" s="243"/>
      <c r="H24" s="221"/>
      <c r="I24" s="221"/>
      <c r="J24" s="221"/>
      <c r="K24" s="293"/>
      <c r="L24" s="221"/>
      <c r="M24" s="221"/>
      <c r="N24" s="24" t="s">
        <v>8</v>
      </c>
      <c r="O24" s="24">
        <v>20</v>
      </c>
      <c r="P24" s="24">
        <v>0.8</v>
      </c>
      <c r="Q24" s="24">
        <v>1.4</v>
      </c>
      <c r="R24" s="225"/>
      <c r="S24" s="228"/>
      <c r="T24" s="215"/>
      <c r="U24" s="221"/>
      <c r="V24" s="221"/>
      <c r="W24" s="279"/>
    </row>
    <row r="25" spans="1:23" ht="18" customHeight="1">
      <c r="A25" s="237">
        <v>8</v>
      </c>
      <c r="B25" s="277" t="s">
        <v>62</v>
      </c>
      <c r="C25" s="237" t="s">
        <v>88</v>
      </c>
      <c r="D25" s="237" t="s">
        <v>89</v>
      </c>
      <c r="E25" s="220">
        <v>50</v>
      </c>
      <c r="F25" s="237" t="s">
        <v>90</v>
      </c>
      <c r="G25" s="237" t="s">
        <v>91</v>
      </c>
      <c r="H25" s="237">
        <v>1055</v>
      </c>
      <c r="I25" s="219">
        <v>3</v>
      </c>
      <c r="J25" s="219">
        <v>0.23</v>
      </c>
      <c r="K25" s="292">
        <f>0.6*9.81*J25*I25</f>
        <v>4.0613399999999995</v>
      </c>
      <c r="L25" s="219">
        <v>14</v>
      </c>
      <c r="M25" s="219">
        <f>L25*120</f>
        <v>1680</v>
      </c>
      <c r="N25" s="24" t="s">
        <v>7</v>
      </c>
      <c r="O25" s="24"/>
      <c r="P25" s="24"/>
      <c r="Q25" s="24"/>
      <c r="R25" s="230">
        <f>(O27*P27*Q27*80*2)+7500</f>
        <v>12900</v>
      </c>
      <c r="S25" s="226">
        <f>M25*0.5+L25*110+L25*12+M25*0.1</f>
        <v>2716</v>
      </c>
      <c r="T25" s="222">
        <f>4400+K25*1.22*100</f>
        <v>4895.48348</v>
      </c>
      <c r="U25" s="219">
        <v>1500</v>
      </c>
      <c r="V25" s="222">
        <f>U25+T25+S25+R25</f>
        <v>22011.48348</v>
      </c>
      <c r="W25" s="285" t="s">
        <v>178</v>
      </c>
    </row>
    <row r="26" spans="1:23" ht="18" customHeight="1">
      <c r="A26" s="237"/>
      <c r="B26" s="278"/>
      <c r="C26" s="237"/>
      <c r="D26" s="237"/>
      <c r="E26" s="220"/>
      <c r="F26" s="237"/>
      <c r="G26" s="237"/>
      <c r="H26" s="237"/>
      <c r="I26" s="220"/>
      <c r="J26" s="220"/>
      <c r="K26" s="292"/>
      <c r="L26" s="220"/>
      <c r="M26" s="220"/>
      <c r="N26" s="25" t="s">
        <v>534</v>
      </c>
      <c r="O26" s="24"/>
      <c r="P26" s="24"/>
      <c r="Q26" s="24"/>
      <c r="R26" s="224"/>
      <c r="S26" s="227"/>
      <c r="T26" s="223"/>
      <c r="U26" s="220"/>
      <c r="V26" s="220"/>
      <c r="W26" s="278"/>
    </row>
    <row r="27" spans="1:23" ht="18" customHeight="1" thickBot="1">
      <c r="A27" s="237"/>
      <c r="B27" s="279"/>
      <c r="C27" s="237"/>
      <c r="D27" s="237"/>
      <c r="E27" s="221"/>
      <c r="F27" s="237"/>
      <c r="G27" s="237"/>
      <c r="H27" s="237"/>
      <c r="I27" s="221"/>
      <c r="J27" s="221"/>
      <c r="K27" s="293"/>
      <c r="L27" s="221"/>
      <c r="M27" s="221"/>
      <c r="N27" s="24" t="s">
        <v>8</v>
      </c>
      <c r="O27" s="24">
        <v>25</v>
      </c>
      <c r="P27" s="24">
        <v>0.9</v>
      </c>
      <c r="Q27" s="24">
        <v>1.5</v>
      </c>
      <c r="R27" s="225"/>
      <c r="S27" s="228"/>
      <c r="T27" s="215"/>
      <c r="U27" s="221"/>
      <c r="V27" s="221"/>
      <c r="W27" s="279"/>
    </row>
    <row r="28" spans="1:23" ht="18" customHeight="1">
      <c r="A28" s="221">
        <v>9</v>
      </c>
      <c r="B28" s="277" t="s">
        <v>62</v>
      </c>
      <c r="C28" s="219" t="s">
        <v>84</v>
      </c>
      <c r="D28" s="219" t="s">
        <v>85</v>
      </c>
      <c r="E28" s="219">
        <v>100</v>
      </c>
      <c r="F28" s="219" t="s">
        <v>92</v>
      </c>
      <c r="G28" s="219" t="s">
        <v>93</v>
      </c>
      <c r="H28" s="219">
        <v>1019</v>
      </c>
      <c r="I28" s="219">
        <v>4.5</v>
      </c>
      <c r="J28" s="219">
        <v>0.26</v>
      </c>
      <c r="K28" s="292">
        <f>0.6*9.81*J28*I28</f>
        <v>6.886620000000001</v>
      </c>
      <c r="L28" s="219">
        <v>20</v>
      </c>
      <c r="M28" s="219">
        <f>L28*120</f>
        <v>2400</v>
      </c>
      <c r="N28" s="24" t="s">
        <v>7</v>
      </c>
      <c r="O28" s="24"/>
      <c r="P28" s="24"/>
      <c r="Q28" s="24"/>
      <c r="R28" s="230">
        <f>(O30*P30*Q30*80*2)+7500</f>
        <v>20172</v>
      </c>
      <c r="S28" s="226">
        <f>M28*0.5+L28*110+L28*12+M28*0.1</f>
        <v>3880</v>
      </c>
      <c r="T28" s="222">
        <f>4400+K28*1.22*100</f>
        <v>5240.16764</v>
      </c>
      <c r="U28" s="219">
        <v>1500</v>
      </c>
      <c r="V28" s="222">
        <f>U28+T28+S28+R28</f>
        <v>30792.16764</v>
      </c>
      <c r="W28" s="277" t="s">
        <v>178</v>
      </c>
    </row>
    <row r="29" spans="1:23" ht="18" customHeight="1">
      <c r="A29" s="221"/>
      <c r="B29" s="278"/>
      <c r="C29" s="220"/>
      <c r="D29" s="220"/>
      <c r="E29" s="220"/>
      <c r="F29" s="220"/>
      <c r="G29" s="220"/>
      <c r="H29" s="220"/>
      <c r="I29" s="220"/>
      <c r="J29" s="220"/>
      <c r="K29" s="292"/>
      <c r="L29" s="220"/>
      <c r="M29" s="220"/>
      <c r="N29" s="25" t="s">
        <v>534</v>
      </c>
      <c r="O29" s="24"/>
      <c r="P29" s="24"/>
      <c r="Q29" s="24"/>
      <c r="R29" s="224"/>
      <c r="S29" s="227"/>
      <c r="T29" s="223"/>
      <c r="U29" s="220"/>
      <c r="V29" s="220"/>
      <c r="W29" s="278"/>
    </row>
    <row r="30" spans="1:23" ht="18" customHeight="1" thickBot="1">
      <c r="A30" s="237"/>
      <c r="B30" s="279"/>
      <c r="C30" s="221"/>
      <c r="D30" s="221"/>
      <c r="E30" s="221"/>
      <c r="F30" s="221"/>
      <c r="G30" s="221"/>
      <c r="H30" s="221"/>
      <c r="I30" s="221"/>
      <c r="J30" s="221"/>
      <c r="K30" s="293"/>
      <c r="L30" s="221"/>
      <c r="M30" s="221"/>
      <c r="N30" s="24" t="s">
        <v>8</v>
      </c>
      <c r="O30" s="24">
        <v>30</v>
      </c>
      <c r="P30" s="24">
        <v>1.2</v>
      </c>
      <c r="Q30" s="24">
        <v>2.2</v>
      </c>
      <c r="R30" s="225"/>
      <c r="S30" s="228"/>
      <c r="T30" s="215"/>
      <c r="U30" s="221"/>
      <c r="V30" s="221"/>
      <c r="W30" s="279"/>
    </row>
    <row r="31" spans="1:23" ht="18" customHeight="1">
      <c r="A31" s="237">
        <v>10</v>
      </c>
      <c r="B31" s="277" t="s">
        <v>62</v>
      </c>
      <c r="C31" s="262" t="s">
        <v>94</v>
      </c>
      <c r="D31" s="262" t="s">
        <v>95</v>
      </c>
      <c r="E31" s="219">
        <v>250</v>
      </c>
      <c r="F31" s="219" t="s">
        <v>96</v>
      </c>
      <c r="G31" s="219" t="s">
        <v>97</v>
      </c>
      <c r="H31" s="219">
        <v>936</v>
      </c>
      <c r="I31" s="219">
        <v>4.5</v>
      </c>
      <c r="J31" s="219">
        <v>0.15</v>
      </c>
      <c r="K31" s="292">
        <f>0.6*9.81*J31*I31</f>
        <v>3.97305</v>
      </c>
      <c r="L31" s="219">
        <v>30</v>
      </c>
      <c r="M31" s="219">
        <f>L31*120</f>
        <v>3600</v>
      </c>
      <c r="N31" s="24" t="s">
        <v>7</v>
      </c>
      <c r="O31" s="24"/>
      <c r="P31" s="24"/>
      <c r="Q31" s="24"/>
      <c r="R31" s="230">
        <f>(O33*P33*Q33*80*2)+7500</f>
        <v>13980</v>
      </c>
      <c r="S31" s="226">
        <f>M31*0.5+L31*110+L31*12+M31*0.1</f>
        <v>5820</v>
      </c>
      <c r="T31" s="222">
        <f>4400+K31*1.22*100</f>
        <v>4884.7121</v>
      </c>
      <c r="U31" s="219">
        <v>1500</v>
      </c>
      <c r="V31" s="222">
        <f>U31+T31+S31+R31</f>
        <v>26184.7121</v>
      </c>
      <c r="W31" s="285" t="s">
        <v>178</v>
      </c>
    </row>
    <row r="32" spans="1:23" ht="18" customHeight="1">
      <c r="A32" s="237"/>
      <c r="B32" s="278"/>
      <c r="C32" s="305"/>
      <c r="D32" s="263"/>
      <c r="E32" s="220"/>
      <c r="F32" s="220"/>
      <c r="G32" s="220"/>
      <c r="H32" s="220"/>
      <c r="I32" s="220"/>
      <c r="J32" s="220"/>
      <c r="K32" s="292"/>
      <c r="L32" s="220"/>
      <c r="M32" s="220"/>
      <c r="N32" s="25" t="s">
        <v>534</v>
      </c>
      <c r="O32" s="24"/>
      <c r="P32" s="24"/>
      <c r="Q32" s="24"/>
      <c r="R32" s="224"/>
      <c r="S32" s="227"/>
      <c r="T32" s="223"/>
      <c r="U32" s="220"/>
      <c r="V32" s="220"/>
      <c r="W32" s="278"/>
    </row>
    <row r="33" spans="1:23" ht="18" customHeight="1" thickBot="1">
      <c r="A33" s="237"/>
      <c r="B33" s="279"/>
      <c r="C33" s="306"/>
      <c r="D33" s="264"/>
      <c r="E33" s="221"/>
      <c r="F33" s="221"/>
      <c r="G33" s="221"/>
      <c r="H33" s="221"/>
      <c r="I33" s="221"/>
      <c r="J33" s="221"/>
      <c r="K33" s="293"/>
      <c r="L33" s="221"/>
      <c r="M33" s="221"/>
      <c r="N33" s="24" t="s">
        <v>8</v>
      </c>
      <c r="O33" s="24">
        <v>25</v>
      </c>
      <c r="P33" s="24">
        <v>0.9</v>
      </c>
      <c r="Q33" s="24">
        <v>1.8</v>
      </c>
      <c r="R33" s="225"/>
      <c r="S33" s="228"/>
      <c r="T33" s="215"/>
      <c r="U33" s="221"/>
      <c r="V33" s="221"/>
      <c r="W33" s="279"/>
    </row>
    <row r="34" spans="1:23" ht="18" customHeight="1">
      <c r="A34" s="221">
        <v>11</v>
      </c>
      <c r="B34" s="277" t="s">
        <v>62</v>
      </c>
      <c r="C34" s="262" t="s">
        <v>98</v>
      </c>
      <c r="D34" s="262" t="s">
        <v>99</v>
      </c>
      <c r="E34" s="220">
        <v>200</v>
      </c>
      <c r="F34" s="237" t="s">
        <v>103</v>
      </c>
      <c r="G34" s="237" t="s">
        <v>102</v>
      </c>
      <c r="H34" s="237">
        <v>1079</v>
      </c>
      <c r="I34" s="219">
        <v>6</v>
      </c>
      <c r="J34" s="219">
        <v>0.21</v>
      </c>
      <c r="K34" s="292">
        <f>0.6*9.81*J34*I34</f>
        <v>7.416359999999999</v>
      </c>
      <c r="L34" s="219">
        <v>23</v>
      </c>
      <c r="M34" s="219">
        <f>L34*120</f>
        <v>2760</v>
      </c>
      <c r="N34" s="24" t="s">
        <v>7</v>
      </c>
      <c r="O34" s="24"/>
      <c r="P34" s="24"/>
      <c r="Q34" s="24"/>
      <c r="R34" s="230">
        <f>(O36*P36*Q36*80*2)+7500</f>
        <v>15500</v>
      </c>
      <c r="S34" s="226">
        <f>M34*0.5+L34*110+L34*12+M34*0.1</f>
        <v>4462</v>
      </c>
      <c r="T34" s="222">
        <f>4400+K34*1.22*100</f>
        <v>5304.79592</v>
      </c>
      <c r="U34" s="219">
        <v>1500</v>
      </c>
      <c r="V34" s="222">
        <f>U34+T34+S34+R34</f>
        <v>26766.79592</v>
      </c>
      <c r="W34" s="277" t="s">
        <v>178</v>
      </c>
    </row>
    <row r="35" spans="1:23" ht="18" customHeight="1">
      <c r="A35" s="221"/>
      <c r="B35" s="278"/>
      <c r="C35" s="263"/>
      <c r="D35" s="263"/>
      <c r="E35" s="220"/>
      <c r="F35" s="237"/>
      <c r="G35" s="237"/>
      <c r="H35" s="237"/>
      <c r="I35" s="220"/>
      <c r="J35" s="220"/>
      <c r="K35" s="292"/>
      <c r="L35" s="220"/>
      <c r="M35" s="220"/>
      <c r="N35" s="25" t="s">
        <v>534</v>
      </c>
      <c r="O35" s="24"/>
      <c r="P35" s="24"/>
      <c r="Q35" s="24"/>
      <c r="R35" s="224"/>
      <c r="S35" s="227"/>
      <c r="T35" s="223"/>
      <c r="U35" s="220"/>
      <c r="V35" s="220"/>
      <c r="W35" s="278"/>
    </row>
    <row r="36" spans="1:23" ht="18" customHeight="1" thickBot="1">
      <c r="A36" s="237"/>
      <c r="B36" s="279"/>
      <c r="C36" s="264"/>
      <c r="D36" s="304"/>
      <c r="E36" s="221"/>
      <c r="F36" s="237"/>
      <c r="G36" s="237"/>
      <c r="H36" s="237"/>
      <c r="I36" s="221"/>
      <c r="J36" s="221"/>
      <c r="K36" s="293"/>
      <c r="L36" s="221"/>
      <c r="M36" s="221"/>
      <c r="N36" s="24" t="s">
        <v>8</v>
      </c>
      <c r="O36" s="24">
        <v>25</v>
      </c>
      <c r="P36" s="24">
        <v>1</v>
      </c>
      <c r="Q36" s="24">
        <v>2</v>
      </c>
      <c r="R36" s="225"/>
      <c r="S36" s="228"/>
      <c r="T36" s="215"/>
      <c r="U36" s="221"/>
      <c r="V36" s="221"/>
      <c r="W36" s="279"/>
    </row>
    <row r="37" spans="1:23" ht="24.75" customHeight="1">
      <c r="A37" s="237">
        <v>12</v>
      </c>
      <c r="B37" s="277" t="s">
        <v>62</v>
      </c>
      <c r="C37" s="237" t="s">
        <v>98</v>
      </c>
      <c r="D37" s="303" t="s">
        <v>99</v>
      </c>
      <c r="E37" s="277">
        <v>200</v>
      </c>
      <c r="F37" s="277" t="s">
        <v>100</v>
      </c>
      <c r="G37" s="277" t="s">
        <v>101</v>
      </c>
      <c r="H37" s="277">
        <v>1087</v>
      </c>
      <c r="I37" s="220">
        <v>5</v>
      </c>
      <c r="J37" s="220">
        <v>0.21</v>
      </c>
      <c r="K37" s="292">
        <f>0.6*9.81*J37*I37</f>
        <v>6.1803</v>
      </c>
      <c r="L37" s="219">
        <v>25</v>
      </c>
      <c r="M37" s="219">
        <f>L37*120</f>
        <v>3000</v>
      </c>
      <c r="N37" s="24" t="s">
        <v>7</v>
      </c>
      <c r="O37" s="25"/>
      <c r="P37" s="25"/>
      <c r="Q37" s="25"/>
      <c r="R37" s="230">
        <f>(O39*P39*Q39*80*2)+7500</f>
        <v>9180</v>
      </c>
      <c r="S37" s="226">
        <f>M37*0.5+L37*110+L37*12+M37*0.1</f>
        <v>4850</v>
      </c>
      <c r="T37" s="222">
        <f>4400+K37*1.22*100</f>
        <v>5153.9966</v>
      </c>
      <c r="U37" s="219">
        <v>1500</v>
      </c>
      <c r="V37" s="222">
        <f>U37+T37+S37+R37</f>
        <v>20683.9966</v>
      </c>
      <c r="W37" s="285" t="s">
        <v>178</v>
      </c>
    </row>
    <row r="38" spans="1:23" ht="24.75" customHeight="1">
      <c r="A38" s="237"/>
      <c r="B38" s="278"/>
      <c r="C38" s="237"/>
      <c r="D38" s="295"/>
      <c r="E38" s="278"/>
      <c r="F38" s="278"/>
      <c r="G38" s="278"/>
      <c r="H38" s="278"/>
      <c r="I38" s="220"/>
      <c r="J38" s="220"/>
      <c r="K38" s="292"/>
      <c r="L38" s="220"/>
      <c r="M38" s="220"/>
      <c r="N38" s="25" t="s">
        <v>534</v>
      </c>
      <c r="O38" s="25"/>
      <c r="P38" s="25"/>
      <c r="Q38" s="25"/>
      <c r="R38" s="224"/>
      <c r="S38" s="227"/>
      <c r="T38" s="223"/>
      <c r="U38" s="220"/>
      <c r="V38" s="220"/>
      <c r="W38" s="278"/>
    </row>
    <row r="39" spans="1:23" ht="24.75" customHeight="1" thickBot="1">
      <c r="A39" s="237"/>
      <c r="B39" s="279"/>
      <c r="C39" s="237"/>
      <c r="D39" s="296"/>
      <c r="E39" s="279"/>
      <c r="F39" s="279"/>
      <c r="G39" s="279"/>
      <c r="H39" s="279"/>
      <c r="I39" s="221"/>
      <c r="J39" s="221"/>
      <c r="K39" s="293"/>
      <c r="L39" s="221"/>
      <c r="M39" s="221"/>
      <c r="N39" s="24" t="s">
        <v>8</v>
      </c>
      <c r="O39" s="24">
        <v>10</v>
      </c>
      <c r="P39" s="24">
        <v>0.7</v>
      </c>
      <c r="Q39" s="24">
        <v>1.5</v>
      </c>
      <c r="R39" s="225"/>
      <c r="S39" s="228"/>
      <c r="T39" s="215"/>
      <c r="U39" s="221"/>
      <c r="V39" s="221"/>
      <c r="W39" s="279"/>
    </row>
    <row r="40" spans="1:23" ht="24.75" customHeight="1">
      <c r="A40" s="221">
        <v>13</v>
      </c>
      <c r="B40" s="277" t="s">
        <v>62</v>
      </c>
      <c r="C40" s="220" t="s">
        <v>98</v>
      </c>
      <c r="D40" s="285" t="s">
        <v>104</v>
      </c>
      <c r="E40" s="220">
        <v>40</v>
      </c>
      <c r="F40" s="285" t="s">
        <v>100</v>
      </c>
      <c r="G40" s="285" t="s">
        <v>106</v>
      </c>
      <c r="H40" s="285">
        <v>1081</v>
      </c>
      <c r="I40" s="219">
        <v>4</v>
      </c>
      <c r="J40" s="219">
        <v>0.15</v>
      </c>
      <c r="K40" s="292">
        <f>0.6*9.81*J40*I40</f>
        <v>3.5316</v>
      </c>
      <c r="L40" s="219">
        <v>10</v>
      </c>
      <c r="M40" s="219">
        <f>L40*120</f>
        <v>1200</v>
      </c>
      <c r="N40" s="24" t="s">
        <v>7</v>
      </c>
      <c r="O40" s="24"/>
      <c r="P40" s="24"/>
      <c r="Q40" s="24"/>
      <c r="R40" s="230">
        <f>(O42*P42*Q42*80*2)+7500</f>
        <v>12972</v>
      </c>
      <c r="S40" s="226">
        <f>M40*0.5+L40*110+L40*12+M40*0.1</f>
        <v>1940</v>
      </c>
      <c r="T40" s="222">
        <f>4400+K40*1.22*100</f>
        <v>4830.8552</v>
      </c>
      <c r="U40" s="219">
        <v>1500</v>
      </c>
      <c r="V40" s="222">
        <f>U40+T40+S40+R40</f>
        <v>21242.855199999998</v>
      </c>
      <c r="W40" s="277" t="s">
        <v>178</v>
      </c>
    </row>
    <row r="41" spans="1:23" ht="24.75" customHeight="1">
      <c r="A41" s="221"/>
      <c r="B41" s="278"/>
      <c r="C41" s="220"/>
      <c r="D41" s="278"/>
      <c r="E41" s="220"/>
      <c r="F41" s="278"/>
      <c r="G41" s="278"/>
      <c r="H41" s="278"/>
      <c r="I41" s="220"/>
      <c r="J41" s="220"/>
      <c r="K41" s="292"/>
      <c r="L41" s="220"/>
      <c r="M41" s="220"/>
      <c r="N41" s="25" t="s">
        <v>534</v>
      </c>
      <c r="O41" s="24"/>
      <c r="P41" s="24"/>
      <c r="Q41" s="24"/>
      <c r="R41" s="224"/>
      <c r="S41" s="227"/>
      <c r="T41" s="223"/>
      <c r="U41" s="220"/>
      <c r="V41" s="220"/>
      <c r="W41" s="278"/>
    </row>
    <row r="42" spans="1:23" ht="24.75" customHeight="1" thickBot="1">
      <c r="A42" s="237"/>
      <c r="B42" s="279"/>
      <c r="C42" s="221"/>
      <c r="D42" s="279"/>
      <c r="E42" s="221"/>
      <c r="F42" s="279"/>
      <c r="G42" s="279"/>
      <c r="H42" s="279"/>
      <c r="I42" s="221"/>
      <c r="J42" s="221"/>
      <c r="K42" s="293"/>
      <c r="L42" s="221"/>
      <c r="M42" s="221"/>
      <c r="N42" s="24" t="s">
        <v>8</v>
      </c>
      <c r="O42" s="24">
        <v>20</v>
      </c>
      <c r="P42" s="24">
        <v>0.9</v>
      </c>
      <c r="Q42" s="24">
        <v>1.9</v>
      </c>
      <c r="R42" s="225"/>
      <c r="S42" s="228"/>
      <c r="T42" s="215"/>
      <c r="U42" s="221"/>
      <c r="V42" s="221"/>
      <c r="W42" s="279"/>
    </row>
    <row r="43" spans="1:23" ht="24.75" customHeight="1">
      <c r="A43" s="237">
        <v>14</v>
      </c>
      <c r="B43" s="277" t="s">
        <v>62</v>
      </c>
      <c r="C43" s="285" t="s">
        <v>98</v>
      </c>
      <c r="D43" s="285" t="s">
        <v>107</v>
      </c>
      <c r="E43" s="285">
        <v>80</v>
      </c>
      <c r="F43" s="285" t="s">
        <v>105</v>
      </c>
      <c r="G43" s="285" t="s">
        <v>108</v>
      </c>
      <c r="H43" s="285">
        <v>1101</v>
      </c>
      <c r="I43" s="219">
        <v>6</v>
      </c>
      <c r="J43" s="219">
        <v>0.2</v>
      </c>
      <c r="K43" s="292">
        <f>0.6*9.81*J43*I43</f>
        <v>7.0632</v>
      </c>
      <c r="L43" s="219">
        <v>24</v>
      </c>
      <c r="M43" s="219">
        <f>L43*120</f>
        <v>2880</v>
      </c>
      <c r="N43" s="24" t="s">
        <v>7</v>
      </c>
      <c r="O43" s="24"/>
      <c r="P43" s="24"/>
      <c r="Q43" s="24"/>
      <c r="R43" s="230">
        <f>(O45*P45*Q45*80*2)+7500</f>
        <v>12684</v>
      </c>
      <c r="S43" s="226">
        <f>M43*0.5+L43*110+L43*12+M43*0.1</f>
        <v>4656</v>
      </c>
      <c r="T43" s="222">
        <f>4400+K43*1.22*100</f>
        <v>5261.7104</v>
      </c>
      <c r="U43" s="219">
        <v>1500</v>
      </c>
      <c r="V43" s="222">
        <f>U43+T43+S43+R43</f>
        <v>24101.7104</v>
      </c>
      <c r="W43" s="285" t="s">
        <v>177</v>
      </c>
    </row>
    <row r="44" spans="1:23" ht="24.75" customHeight="1">
      <c r="A44" s="237"/>
      <c r="B44" s="278"/>
      <c r="C44" s="278"/>
      <c r="D44" s="278"/>
      <c r="E44" s="278"/>
      <c r="F44" s="278"/>
      <c r="G44" s="278"/>
      <c r="H44" s="278"/>
      <c r="I44" s="220"/>
      <c r="J44" s="220"/>
      <c r="K44" s="292"/>
      <c r="L44" s="220"/>
      <c r="M44" s="220"/>
      <c r="N44" s="25" t="s">
        <v>534</v>
      </c>
      <c r="O44" s="24"/>
      <c r="P44" s="24"/>
      <c r="Q44" s="24"/>
      <c r="R44" s="224"/>
      <c r="S44" s="227"/>
      <c r="T44" s="223"/>
      <c r="U44" s="220"/>
      <c r="V44" s="220"/>
      <c r="W44" s="278"/>
    </row>
    <row r="45" spans="1:23" ht="24.75" customHeight="1" thickBot="1">
      <c r="A45" s="237"/>
      <c r="B45" s="279"/>
      <c r="C45" s="279"/>
      <c r="D45" s="279"/>
      <c r="E45" s="279"/>
      <c r="F45" s="279"/>
      <c r="G45" s="279"/>
      <c r="H45" s="279"/>
      <c r="I45" s="221"/>
      <c r="J45" s="221"/>
      <c r="K45" s="293"/>
      <c r="L45" s="221"/>
      <c r="M45" s="221"/>
      <c r="N45" s="24" t="s">
        <v>8</v>
      </c>
      <c r="O45" s="24">
        <v>20</v>
      </c>
      <c r="P45" s="24">
        <v>0.9</v>
      </c>
      <c r="Q45" s="24">
        <v>1.8</v>
      </c>
      <c r="R45" s="225"/>
      <c r="S45" s="228"/>
      <c r="T45" s="215"/>
      <c r="U45" s="221"/>
      <c r="V45" s="221"/>
      <c r="W45" s="279"/>
    </row>
    <row r="46" spans="1:23" ht="24.75" customHeight="1">
      <c r="A46" s="221">
        <v>15</v>
      </c>
      <c r="B46" s="277" t="s">
        <v>62</v>
      </c>
      <c r="C46" s="285" t="s">
        <v>98</v>
      </c>
      <c r="D46" s="285" t="s">
        <v>109</v>
      </c>
      <c r="E46" s="285">
        <v>90</v>
      </c>
      <c r="F46" s="285" t="s">
        <v>110</v>
      </c>
      <c r="G46" s="285" t="s">
        <v>111</v>
      </c>
      <c r="H46" s="285">
        <v>1076</v>
      </c>
      <c r="I46" s="219">
        <v>4.5</v>
      </c>
      <c r="J46" s="219">
        <v>0.26</v>
      </c>
      <c r="K46" s="292">
        <f>0.6*9.81*J46*I46</f>
        <v>6.886620000000001</v>
      </c>
      <c r="L46" s="219">
        <v>20</v>
      </c>
      <c r="M46" s="219">
        <f>L46*120</f>
        <v>2400</v>
      </c>
      <c r="N46" s="24" t="s">
        <v>7</v>
      </c>
      <c r="O46" s="24"/>
      <c r="P46" s="24"/>
      <c r="Q46" s="24"/>
      <c r="R46" s="230">
        <f>(O48*P48*Q48*80*2)+7500</f>
        <v>13900</v>
      </c>
      <c r="S46" s="226">
        <f>M46*0.5+L46*110+L46*12+M46*0.1</f>
        <v>3880</v>
      </c>
      <c r="T46" s="222">
        <f>4400+K46*1.22*100</f>
        <v>5240.16764</v>
      </c>
      <c r="U46" s="219">
        <v>1500</v>
      </c>
      <c r="V46" s="222">
        <f>U46+T46+S46+R46</f>
        <v>24520.16764</v>
      </c>
      <c r="W46" s="277" t="s">
        <v>177</v>
      </c>
    </row>
    <row r="47" spans="1:23" ht="24.75" customHeight="1">
      <c r="A47" s="221"/>
      <c r="B47" s="278"/>
      <c r="C47" s="278"/>
      <c r="D47" s="278"/>
      <c r="E47" s="278"/>
      <c r="F47" s="278"/>
      <c r="G47" s="278"/>
      <c r="H47" s="278"/>
      <c r="I47" s="220"/>
      <c r="J47" s="220"/>
      <c r="K47" s="292"/>
      <c r="L47" s="220"/>
      <c r="M47" s="220"/>
      <c r="N47" s="25" t="s">
        <v>534</v>
      </c>
      <c r="O47" s="24"/>
      <c r="P47" s="24"/>
      <c r="Q47" s="24"/>
      <c r="R47" s="224"/>
      <c r="S47" s="227"/>
      <c r="T47" s="223"/>
      <c r="U47" s="220"/>
      <c r="V47" s="220"/>
      <c r="W47" s="278"/>
    </row>
    <row r="48" spans="1:23" ht="24.75" customHeight="1" thickBot="1">
      <c r="A48" s="237"/>
      <c r="B48" s="279"/>
      <c r="C48" s="279"/>
      <c r="D48" s="279"/>
      <c r="E48" s="279"/>
      <c r="F48" s="279"/>
      <c r="G48" s="279"/>
      <c r="H48" s="279"/>
      <c r="I48" s="221"/>
      <c r="J48" s="221"/>
      <c r="K48" s="293"/>
      <c r="L48" s="221"/>
      <c r="M48" s="221"/>
      <c r="N48" s="24" t="s">
        <v>8</v>
      </c>
      <c r="O48" s="24">
        <v>20</v>
      </c>
      <c r="P48" s="24">
        <v>1</v>
      </c>
      <c r="Q48" s="24">
        <v>2</v>
      </c>
      <c r="R48" s="225"/>
      <c r="S48" s="228"/>
      <c r="T48" s="215"/>
      <c r="U48" s="221"/>
      <c r="V48" s="221"/>
      <c r="W48" s="279"/>
    </row>
    <row r="49" spans="1:23" ht="24.75" customHeight="1">
      <c r="A49" s="237">
        <v>16</v>
      </c>
      <c r="B49" s="277" t="s">
        <v>62</v>
      </c>
      <c r="C49" s="285" t="s">
        <v>98</v>
      </c>
      <c r="D49" s="285" t="s">
        <v>112</v>
      </c>
      <c r="E49" s="285">
        <v>100</v>
      </c>
      <c r="F49" s="285" t="s">
        <v>113</v>
      </c>
      <c r="G49" s="285" t="s">
        <v>114</v>
      </c>
      <c r="H49" s="285">
        <v>1080</v>
      </c>
      <c r="I49" s="219">
        <v>4.5</v>
      </c>
      <c r="J49" s="219">
        <v>0.2</v>
      </c>
      <c r="K49" s="292">
        <f>0.6*9.81*J49*I49</f>
        <v>5.2974</v>
      </c>
      <c r="L49" s="219">
        <v>25</v>
      </c>
      <c r="M49" s="219">
        <f>L49*120</f>
        <v>3000</v>
      </c>
      <c r="N49" s="24" t="s">
        <v>7</v>
      </c>
      <c r="O49" s="24"/>
      <c r="P49" s="24"/>
      <c r="Q49" s="24"/>
      <c r="R49" s="230">
        <f>(O51*P51*Q51*80*2)+7500</f>
        <v>17500</v>
      </c>
      <c r="S49" s="226">
        <f>M49*0.5+L49*110+L49*12+M49*0.1</f>
        <v>4850</v>
      </c>
      <c r="T49" s="222">
        <f>4400+K49*1.22*100</f>
        <v>5046.2828</v>
      </c>
      <c r="U49" s="219">
        <v>1500</v>
      </c>
      <c r="V49" s="222">
        <f>U49+T49+S49+R49</f>
        <v>28896.2828</v>
      </c>
      <c r="W49" s="285" t="s">
        <v>178</v>
      </c>
    </row>
    <row r="50" spans="1:23" ht="24.75" customHeight="1">
      <c r="A50" s="237"/>
      <c r="B50" s="278"/>
      <c r="C50" s="278"/>
      <c r="D50" s="278"/>
      <c r="E50" s="278"/>
      <c r="F50" s="278"/>
      <c r="G50" s="278"/>
      <c r="H50" s="278"/>
      <c r="I50" s="220"/>
      <c r="J50" s="220"/>
      <c r="K50" s="292"/>
      <c r="L50" s="220"/>
      <c r="M50" s="220"/>
      <c r="N50" s="25" t="s">
        <v>534</v>
      </c>
      <c r="O50" s="24"/>
      <c r="P50" s="24"/>
      <c r="Q50" s="24"/>
      <c r="R50" s="224"/>
      <c r="S50" s="227"/>
      <c r="T50" s="223"/>
      <c r="U50" s="220"/>
      <c r="V50" s="220"/>
      <c r="W50" s="278"/>
    </row>
    <row r="51" spans="1:23" ht="24.75" customHeight="1" thickBot="1">
      <c r="A51" s="237"/>
      <c r="B51" s="279"/>
      <c r="C51" s="279"/>
      <c r="D51" s="279"/>
      <c r="E51" s="279"/>
      <c r="F51" s="279"/>
      <c r="G51" s="279"/>
      <c r="H51" s="279"/>
      <c r="I51" s="221"/>
      <c r="J51" s="221"/>
      <c r="K51" s="293"/>
      <c r="L51" s="221"/>
      <c r="M51" s="221"/>
      <c r="N51" s="24" t="s">
        <v>8</v>
      </c>
      <c r="O51" s="24">
        <v>25</v>
      </c>
      <c r="P51" s="24">
        <v>1</v>
      </c>
      <c r="Q51" s="24">
        <v>2.5</v>
      </c>
      <c r="R51" s="225"/>
      <c r="S51" s="228"/>
      <c r="T51" s="215"/>
      <c r="U51" s="221"/>
      <c r="V51" s="221"/>
      <c r="W51" s="279"/>
    </row>
    <row r="52" spans="1:23" ht="24.75" customHeight="1">
      <c r="A52" s="221">
        <v>17</v>
      </c>
      <c r="B52" s="277" t="s">
        <v>62</v>
      </c>
      <c r="C52" s="285" t="s">
        <v>98</v>
      </c>
      <c r="D52" s="285" t="s">
        <v>115</v>
      </c>
      <c r="E52" s="285">
        <v>100</v>
      </c>
      <c r="F52" s="285" t="s">
        <v>116</v>
      </c>
      <c r="G52" s="285" t="s">
        <v>117</v>
      </c>
      <c r="H52" s="285">
        <v>1180</v>
      </c>
      <c r="I52" s="219">
        <v>4.5</v>
      </c>
      <c r="J52" s="219">
        <v>0.2</v>
      </c>
      <c r="K52" s="292">
        <f>0.6*9.81*J52*I52</f>
        <v>5.2974</v>
      </c>
      <c r="L52" s="219">
        <v>28</v>
      </c>
      <c r="M52" s="219">
        <f>L52*120</f>
        <v>3360</v>
      </c>
      <c r="N52" s="24" t="s">
        <v>7</v>
      </c>
      <c r="O52" s="24"/>
      <c r="P52" s="24"/>
      <c r="Q52" s="24"/>
      <c r="R52" s="230">
        <f>(O54*P54*Q54*80*2)+7500</f>
        <v>15500</v>
      </c>
      <c r="S52" s="226">
        <f>M52*0.5+L52*110+L52*12+M52*0.1</f>
        <v>5432</v>
      </c>
      <c r="T52" s="222">
        <f>4400+K52*1.22*100</f>
        <v>5046.2828</v>
      </c>
      <c r="U52" s="219">
        <v>1500</v>
      </c>
      <c r="V52" s="222">
        <f>U52+T52+S52+R52</f>
        <v>27478.2828</v>
      </c>
      <c r="W52" s="277" t="s">
        <v>178</v>
      </c>
    </row>
    <row r="53" spans="1:23" ht="24.75" customHeight="1">
      <c r="A53" s="221"/>
      <c r="B53" s="278"/>
      <c r="C53" s="278"/>
      <c r="D53" s="278"/>
      <c r="E53" s="278"/>
      <c r="F53" s="278"/>
      <c r="G53" s="278"/>
      <c r="H53" s="278"/>
      <c r="I53" s="220"/>
      <c r="J53" s="220"/>
      <c r="K53" s="292"/>
      <c r="L53" s="220"/>
      <c r="M53" s="220"/>
      <c r="N53" s="25" t="s">
        <v>534</v>
      </c>
      <c r="O53" s="24"/>
      <c r="P53" s="24"/>
      <c r="Q53" s="24"/>
      <c r="R53" s="224"/>
      <c r="S53" s="227"/>
      <c r="T53" s="223"/>
      <c r="U53" s="220"/>
      <c r="V53" s="220"/>
      <c r="W53" s="278"/>
    </row>
    <row r="54" spans="1:23" ht="24.75" customHeight="1" thickBot="1">
      <c r="A54" s="237"/>
      <c r="B54" s="279"/>
      <c r="C54" s="279"/>
      <c r="D54" s="279"/>
      <c r="E54" s="279"/>
      <c r="F54" s="279"/>
      <c r="G54" s="279"/>
      <c r="H54" s="279"/>
      <c r="I54" s="221"/>
      <c r="J54" s="221"/>
      <c r="K54" s="293"/>
      <c r="L54" s="221"/>
      <c r="M54" s="221"/>
      <c r="N54" s="24" t="s">
        <v>8</v>
      </c>
      <c r="O54" s="24">
        <v>25</v>
      </c>
      <c r="P54" s="24">
        <v>1</v>
      </c>
      <c r="Q54" s="24">
        <v>2</v>
      </c>
      <c r="R54" s="225"/>
      <c r="S54" s="228"/>
      <c r="T54" s="215"/>
      <c r="U54" s="221"/>
      <c r="V54" s="221"/>
      <c r="W54" s="279"/>
    </row>
    <row r="55" spans="1:23" ht="18" customHeight="1">
      <c r="A55" s="237">
        <v>18</v>
      </c>
      <c r="B55" s="277" t="s">
        <v>62</v>
      </c>
      <c r="C55" s="237" t="s">
        <v>98</v>
      </c>
      <c r="D55" s="237" t="s">
        <v>118</v>
      </c>
      <c r="E55" s="220">
        <v>80</v>
      </c>
      <c r="F55" s="244" t="s">
        <v>155</v>
      </c>
      <c r="G55" s="241" t="s">
        <v>119</v>
      </c>
      <c r="H55" s="219">
        <v>1114</v>
      </c>
      <c r="I55" s="219">
        <v>4</v>
      </c>
      <c r="J55" s="219">
        <v>0.2</v>
      </c>
      <c r="K55" s="292">
        <f>0.6*9.81*J55*I55</f>
        <v>4.7088</v>
      </c>
      <c r="L55" s="219">
        <v>20</v>
      </c>
      <c r="M55" s="219">
        <f>L55*120</f>
        <v>2400</v>
      </c>
      <c r="N55" s="24" t="s">
        <v>7</v>
      </c>
      <c r="O55" s="24"/>
      <c r="P55" s="24"/>
      <c r="Q55" s="24"/>
      <c r="R55" s="230">
        <f>(O57*P57*Q57*80*2)+7500</f>
        <v>13900</v>
      </c>
      <c r="S55" s="226">
        <f>M55*0.5+L55*110+L55*12+M55*0.1</f>
        <v>3880</v>
      </c>
      <c r="T55" s="222">
        <f>4400+K55*1.22*100</f>
        <v>4974.4736</v>
      </c>
      <c r="U55" s="219">
        <v>1500</v>
      </c>
      <c r="V55" s="222">
        <f>U55+T55+S55+R55</f>
        <v>24254.4736</v>
      </c>
      <c r="W55" s="285" t="s">
        <v>178</v>
      </c>
    </row>
    <row r="56" spans="1:23" ht="18" customHeight="1">
      <c r="A56" s="237"/>
      <c r="B56" s="278"/>
      <c r="C56" s="237"/>
      <c r="D56" s="237"/>
      <c r="E56" s="220"/>
      <c r="F56" s="244"/>
      <c r="G56" s="242"/>
      <c r="H56" s="220"/>
      <c r="I56" s="220"/>
      <c r="J56" s="220"/>
      <c r="K56" s="292"/>
      <c r="L56" s="220"/>
      <c r="M56" s="220"/>
      <c r="N56" s="25" t="s">
        <v>534</v>
      </c>
      <c r="O56" s="24"/>
      <c r="P56" s="24"/>
      <c r="Q56" s="24"/>
      <c r="R56" s="224"/>
      <c r="S56" s="227"/>
      <c r="T56" s="223"/>
      <c r="U56" s="220"/>
      <c r="V56" s="220"/>
      <c r="W56" s="278"/>
    </row>
    <row r="57" spans="1:23" ht="18" customHeight="1" thickBot="1">
      <c r="A57" s="237"/>
      <c r="B57" s="279"/>
      <c r="C57" s="237"/>
      <c r="D57" s="237"/>
      <c r="E57" s="221"/>
      <c r="F57" s="244"/>
      <c r="G57" s="243"/>
      <c r="H57" s="221"/>
      <c r="I57" s="221"/>
      <c r="J57" s="221"/>
      <c r="K57" s="293"/>
      <c r="L57" s="221"/>
      <c r="M57" s="221"/>
      <c r="N57" s="24" t="s">
        <v>8</v>
      </c>
      <c r="O57" s="24">
        <v>20</v>
      </c>
      <c r="P57" s="24">
        <v>1</v>
      </c>
      <c r="Q57" s="24">
        <v>2</v>
      </c>
      <c r="R57" s="225"/>
      <c r="S57" s="228"/>
      <c r="T57" s="215"/>
      <c r="U57" s="221"/>
      <c r="V57" s="221"/>
      <c r="W57" s="279"/>
    </row>
    <row r="58" spans="1:23" ht="18" customHeight="1">
      <c r="A58" s="221">
        <v>19</v>
      </c>
      <c r="B58" s="277" t="s">
        <v>62</v>
      </c>
      <c r="C58" s="237" t="s">
        <v>98</v>
      </c>
      <c r="D58" s="262" t="s">
        <v>99</v>
      </c>
      <c r="E58" s="220">
        <v>100</v>
      </c>
      <c r="F58" s="237" t="s">
        <v>121</v>
      </c>
      <c r="G58" s="237" t="s">
        <v>122</v>
      </c>
      <c r="H58" s="237">
        <v>1133</v>
      </c>
      <c r="I58" s="219">
        <v>4.5</v>
      </c>
      <c r="J58" s="219">
        <v>0.2</v>
      </c>
      <c r="K58" s="292">
        <f>0.6*9.81*J58*I58</f>
        <v>5.2974</v>
      </c>
      <c r="L58" s="219">
        <v>20</v>
      </c>
      <c r="M58" s="219">
        <f>L58*120</f>
        <v>2400</v>
      </c>
      <c r="N58" s="24" t="s">
        <v>7</v>
      </c>
      <c r="O58" s="24"/>
      <c r="P58" s="24"/>
      <c r="Q58" s="24"/>
      <c r="R58" s="230">
        <f>(O60*P60*Q60*80*2)+7500</f>
        <v>20300</v>
      </c>
      <c r="S58" s="226">
        <f>M58*0.5+L58*110+L58*12+M58*0.1</f>
        <v>3880</v>
      </c>
      <c r="T58" s="222">
        <f>4400+K58*1.22*100</f>
        <v>5046.2828</v>
      </c>
      <c r="U58" s="219">
        <v>1500</v>
      </c>
      <c r="V58" s="222">
        <f>U58+T58+S58+R58</f>
        <v>30726.2828</v>
      </c>
      <c r="W58" s="277" t="s">
        <v>178</v>
      </c>
    </row>
    <row r="59" spans="1:23" ht="18" customHeight="1">
      <c r="A59" s="221"/>
      <c r="B59" s="278"/>
      <c r="C59" s="237"/>
      <c r="D59" s="263"/>
      <c r="E59" s="220"/>
      <c r="F59" s="237"/>
      <c r="G59" s="237"/>
      <c r="H59" s="237"/>
      <c r="I59" s="220"/>
      <c r="J59" s="220"/>
      <c r="K59" s="292"/>
      <c r="L59" s="220"/>
      <c r="M59" s="220"/>
      <c r="N59" s="25" t="s">
        <v>534</v>
      </c>
      <c r="O59" s="24"/>
      <c r="P59" s="24"/>
      <c r="Q59" s="24"/>
      <c r="R59" s="224"/>
      <c r="S59" s="227"/>
      <c r="T59" s="223"/>
      <c r="U59" s="220"/>
      <c r="V59" s="220"/>
      <c r="W59" s="278"/>
    </row>
    <row r="60" spans="1:23" ht="18" customHeight="1" thickBot="1">
      <c r="A60" s="237"/>
      <c r="B60" s="279"/>
      <c r="C60" s="237"/>
      <c r="D60" s="264"/>
      <c r="E60" s="221"/>
      <c r="F60" s="237"/>
      <c r="G60" s="237"/>
      <c r="H60" s="237"/>
      <c r="I60" s="221"/>
      <c r="J60" s="221"/>
      <c r="K60" s="293"/>
      <c r="L60" s="221"/>
      <c r="M60" s="221"/>
      <c r="N60" s="24" t="s">
        <v>8</v>
      </c>
      <c r="O60" s="24">
        <v>40</v>
      </c>
      <c r="P60" s="24">
        <v>1</v>
      </c>
      <c r="Q60" s="24">
        <v>2</v>
      </c>
      <c r="R60" s="225"/>
      <c r="S60" s="228"/>
      <c r="T60" s="215"/>
      <c r="U60" s="221"/>
      <c r="V60" s="221"/>
      <c r="W60" s="279"/>
    </row>
    <row r="61" spans="1:23" ht="18" customHeight="1">
      <c r="A61" s="237">
        <v>20</v>
      </c>
      <c r="B61" s="277" t="s">
        <v>62</v>
      </c>
      <c r="C61" s="219" t="s">
        <v>98</v>
      </c>
      <c r="D61" s="219" t="s">
        <v>123</v>
      </c>
      <c r="E61" s="219">
        <v>60</v>
      </c>
      <c r="F61" s="219" t="s">
        <v>120</v>
      </c>
      <c r="G61" s="219" t="s">
        <v>124</v>
      </c>
      <c r="H61" s="219">
        <v>1135</v>
      </c>
      <c r="I61" s="219">
        <v>3.5</v>
      </c>
      <c r="J61" s="219">
        <v>0.2</v>
      </c>
      <c r="K61" s="292">
        <f>0.6*9.81*J61*I61</f>
        <v>4.1202000000000005</v>
      </c>
      <c r="L61" s="219">
        <v>18</v>
      </c>
      <c r="M61" s="219">
        <f>L61*120</f>
        <v>2160</v>
      </c>
      <c r="N61" s="24" t="s">
        <v>7</v>
      </c>
      <c r="O61" s="24"/>
      <c r="P61" s="24"/>
      <c r="Q61" s="24"/>
      <c r="R61" s="230">
        <f>(O63*P63*Q63*80*2)+7500</f>
        <v>17100</v>
      </c>
      <c r="S61" s="226">
        <f>M61*0.5+L61*110+L61*12+M61*0.1</f>
        <v>3492</v>
      </c>
      <c r="T61" s="222">
        <f>4400+K61*1.22*100</f>
        <v>4902.6644</v>
      </c>
      <c r="U61" s="219">
        <v>1501</v>
      </c>
      <c r="V61" s="222">
        <f>U61+T61+S61+R61</f>
        <v>26995.6644</v>
      </c>
      <c r="W61" s="285" t="s">
        <v>178</v>
      </c>
    </row>
    <row r="62" spans="1:23" ht="18" customHeight="1">
      <c r="A62" s="237"/>
      <c r="B62" s="278"/>
      <c r="C62" s="220"/>
      <c r="D62" s="220"/>
      <c r="E62" s="220"/>
      <c r="F62" s="220"/>
      <c r="G62" s="220"/>
      <c r="H62" s="220"/>
      <c r="I62" s="220"/>
      <c r="J62" s="220"/>
      <c r="K62" s="292"/>
      <c r="L62" s="220"/>
      <c r="M62" s="220"/>
      <c r="N62" s="25" t="s">
        <v>534</v>
      </c>
      <c r="O62" s="24"/>
      <c r="P62" s="24"/>
      <c r="Q62" s="24"/>
      <c r="R62" s="224"/>
      <c r="S62" s="227"/>
      <c r="T62" s="223"/>
      <c r="U62" s="220"/>
      <c r="V62" s="220"/>
      <c r="W62" s="278"/>
    </row>
    <row r="63" spans="1:23" ht="18" customHeight="1" thickBot="1">
      <c r="A63" s="237"/>
      <c r="B63" s="279"/>
      <c r="C63" s="221"/>
      <c r="D63" s="221"/>
      <c r="E63" s="221"/>
      <c r="F63" s="221"/>
      <c r="G63" s="221"/>
      <c r="H63" s="221"/>
      <c r="I63" s="221"/>
      <c r="J63" s="221"/>
      <c r="K63" s="293"/>
      <c r="L63" s="221"/>
      <c r="M63" s="221"/>
      <c r="N63" s="24" t="s">
        <v>8</v>
      </c>
      <c r="O63" s="24">
        <v>30</v>
      </c>
      <c r="P63" s="24">
        <v>1</v>
      </c>
      <c r="Q63" s="24">
        <v>2</v>
      </c>
      <c r="R63" s="225"/>
      <c r="S63" s="228"/>
      <c r="T63" s="215"/>
      <c r="U63" s="221"/>
      <c r="V63" s="221"/>
      <c r="W63" s="279"/>
    </row>
    <row r="64" spans="1:23" ht="18" customHeight="1">
      <c r="A64" s="221">
        <v>21</v>
      </c>
      <c r="B64" s="277" t="s">
        <v>62</v>
      </c>
      <c r="C64" s="219" t="s">
        <v>98</v>
      </c>
      <c r="D64" s="219" t="s">
        <v>125</v>
      </c>
      <c r="E64" s="219">
        <v>200</v>
      </c>
      <c r="F64" s="219" t="s">
        <v>126</v>
      </c>
      <c r="G64" s="219" t="s">
        <v>127</v>
      </c>
      <c r="H64" s="219">
        <v>1145</v>
      </c>
      <c r="I64" s="219">
        <v>5</v>
      </c>
      <c r="J64" s="219">
        <v>0.2</v>
      </c>
      <c r="K64" s="292">
        <f>0.6*9.81*J64*I64</f>
        <v>5.886</v>
      </c>
      <c r="L64" s="219">
        <v>20</v>
      </c>
      <c r="M64" s="219">
        <f>L64*120</f>
        <v>2400</v>
      </c>
      <c r="N64" s="24" t="s">
        <v>7</v>
      </c>
      <c r="O64" s="24"/>
      <c r="P64" s="24"/>
      <c r="Q64" s="24"/>
      <c r="R64" s="230">
        <f>(O66*P66*Q66*80*2)+7500</f>
        <v>21324</v>
      </c>
      <c r="S64" s="226">
        <f>M64*0.5+L64*110+L64*12+M64*0.1</f>
        <v>3880</v>
      </c>
      <c r="T64" s="222">
        <f>4400+K64*1.22*100</f>
        <v>5118.092000000001</v>
      </c>
      <c r="U64" s="219">
        <v>1502</v>
      </c>
      <c r="V64" s="222">
        <f>U64+T64+S64+R64</f>
        <v>31824.092</v>
      </c>
      <c r="W64" s="277" t="s">
        <v>177</v>
      </c>
    </row>
    <row r="65" spans="1:23" ht="18" customHeight="1">
      <c r="A65" s="221"/>
      <c r="B65" s="278"/>
      <c r="C65" s="220"/>
      <c r="D65" s="220"/>
      <c r="E65" s="220"/>
      <c r="F65" s="220"/>
      <c r="G65" s="220"/>
      <c r="H65" s="220"/>
      <c r="I65" s="220"/>
      <c r="J65" s="220"/>
      <c r="K65" s="292"/>
      <c r="L65" s="220"/>
      <c r="M65" s="220"/>
      <c r="N65" s="25" t="s">
        <v>534</v>
      </c>
      <c r="O65" s="24"/>
      <c r="P65" s="24"/>
      <c r="Q65" s="24"/>
      <c r="R65" s="224"/>
      <c r="S65" s="227"/>
      <c r="T65" s="223"/>
      <c r="U65" s="220"/>
      <c r="V65" s="220"/>
      <c r="W65" s="278"/>
    </row>
    <row r="66" spans="1:23" ht="18" customHeight="1" thickBot="1">
      <c r="A66" s="237"/>
      <c r="B66" s="279"/>
      <c r="C66" s="221"/>
      <c r="D66" s="221"/>
      <c r="E66" s="221"/>
      <c r="F66" s="221"/>
      <c r="G66" s="221"/>
      <c r="H66" s="221"/>
      <c r="I66" s="221"/>
      <c r="J66" s="221"/>
      <c r="K66" s="293"/>
      <c r="L66" s="221"/>
      <c r="M66" s="221"/>
      <c r="N66" s="24" t="s">
        <v>8</v>
      </c>
      <c r="O66" s="24">
        <v>30</v>
      </c>
      <c r="P66" s="24">
        <v>1.2</v>
      </c>
      <c r="Q66" s="24">
        <v>2.4</v>
      </c>
      <c r="R66" s="225"/>
      <c r="S66" s="228"/>
      <c r="T66" s="215"/>
      <c r="U66" s="221"/>
      <c r="V66" s="221"/>
      <c r="W66" s="279"/>
    </row>
    <row r="67" spans="1:23" ht="18" customHeight="1">
      <c r="A67" s="237">
        <v>22</v>
      </c>
      <c r="B67" s="277" t="s">
        <v>62</v>
      </c>
      <c r="C67" s="262" t="s">
        <v>98</v>
      </c>
      <c r="D67" s="237" t="s">
        <v>128</v>
      </c>
      <c r="E67" s="220">
        <v>80</v>
      </c>
      <c r="F67" s="237" t="s">
        <v>129</v>
      </c>
      <c r="G67" s="237" t="s">
        <v>130</v>
      </c>
      <c r="H67" s="237">
        <v>1142</v>
      </c>
      <c r="I67" s="219">
        <v>4</v>
      </c>
      <c r="J67" s="219">
        <v>0.2</v>
      </c>
      <c r="K67" s="292">
        <f>0.6*9.81*J67*I67</f>
        <v>4.7088</v>
      </c>
      <c r="L67" s="219">
        <v>16</v>
      </c>
      <c r="M67" s="219">
        <f>L67*120</f>
        <v>1920</v>
      </c>
      <c r="N67" s="24" t="s">
        <v>7</v>
      </c>
      <c r="O67" s="24"/>
      <c r="P67" s="24"/>
      <c r="Q67" s="24"/>
      <c r="R67" s="230">
        <f>(O69*P69*Q69*80*2)+7500</f>
        <v>13900</v>
      </c>
      <c r="S67" s="226">
        <f>M67*0.5+L67*110+L67*12+M67*0.1</f>
        <v>3104</v>
      </c>
      <c r="T67" s="222">
        <f>4400+K67*1.22*100</f>
        <v>4974.4736</v>
      </c>
      <c r="U67" s="219">
        <v>1501</v>
      </c>
      <c r="V67" s="222">
        <f>U67+T67+S67+R67</f>
        <v>23479.4736</v>
      </c>
      <c r="W67" s="285" t="s">
        <v>177</v>
      </c>
    </row>
    <row r="68" spans="1:23" ht="18" customHeight="1">
      <c r="A68" s="237"/>
      <c r="B68" s="278"/>
      <c r="C68" s="263"/>
      <c r="D68" s="237"/>
      <c r="E68" s="220"/>
      <c r="F68" s="237"/>
      <c r="G68" s="237"/>
      <c r="H68" s="237"/>
      <c r="I68" s="220"/>
      <c r="J68" s="220"/>
      <c r="K68" s="292"/>
      <c r="L68" s="220"/>
      <c r="M68" s="220"/>
      <c r="N68" s="25" t="s">
        <v>534</v>
      </c>
      <c r="O68" s="24"/>
      <c r="P68" s="24"/>
      <c r="Q68" s="24"/>
      <c r="R68" s="224"/>
      <c r="S68" s="227"/>
      <c r="T68" s="223"/>
      <c r="U68" s="220"/>
      <c r="V68" s="220"/>
      <c r="W68" s="278"/>
    </row>
    <row r="69" spans="1:23" ht="18" customHeight="1" thickBot="1">
      <c r="A69" s="237"/>
      <c r="B69" s="279"/>
      <c r="C69" s="264"/>
      <c r="D69" s="237"/>
      <c r="E69" s="221"/>
      <c r="F69" s="237"/>
      <c r="G69" s="237"/>
      <c r="H69" s="237"/>
      <c r="I69" s="221"/>
      <c r="J69" s="221"/>
      <c r="K69" s="293"/>
      <c r="L69" s="221"/>
      <c r="M69" s="221"/>
      <c r="N69" s="24" t="s">
        <v>8</v>
      </c>
      <c r="O69" s="24">
        <v>20</v>
      </c>
      <c r="P69" s="24">
        <v>1</v>
      </c>
      <c r="Q69" s="24">
        <v>2</v>
      </c>
      <c r="R69" s="225"/>
      <c r="S69" s="228"/>
      <c r="T69" s="215"/>
      <c r="U69" s="221"/>
      <c r="V69" s="221"/>
      <c r="W69" s="279"/>
    </row>
    <row r="70" spans="1:23" ht="18" customHeight="1">
      <c r="A70" s="221">
        <v>23</v>
      </c>
      <c r="B70" s="277" t="s">
        <v>62</v>
      </c>
      <c r="C70" s="237" t="s">
        <v>98</v>
      </c>
      <c r="D70" s="277" t="s">
        <v>69</v>
      </c>
      <c r="E70" s="277">
        <v>150</v>
      </c>
      <c r="F70" s="277" t="s">
        <v>133</v>
      </c>
      <c r="G70" s="277" t="s">
        <v>134</v>
      </c>
      <c r="H70" s="277">
        <v>1151</v>
      </c>
      <c r="I70" s="220">
        <v>4.5</v>
      </c>
      <c r="J70" s="220">
        <v>0.2</v>
      </c>
      <c r="K70" s="292">
        <f>0.6*9.81*J70*I70</f>
        <v>5.2974</v>
      </c>
      <c r="L70" s="219">
        <v>25</v>
      </c>
      <c r="M70" s="219">
        <f>L70*120</f>
        <v>3000</v>
      </c>
      <c r="N70" s="24" t="s">
        <v>7</v>
      </c>
      <c r="O70" s="25"/>
      <c r="P70" s="25"/>
      <c r="Q70" s="25"/>
      <c r="R70" s="230">
        <f>(O72*P72*Q72*80*2)+7500</f>
        <v>21324</v>
      </c>
      <c r="S70" s="226">
        <f>M70*0.5+L70*110+L70*12+M70*0.1</f>
        <v>4850</v>
      </c>
      <c r="T70" s="222">
        <f>4400+K70*1.22*100</f>
        <v>5046.2828</v>
      </c>
      <c r="U70" s="219">
        <v>1502</v>
      </c>
      <c r="V70" s="222">
        <f>U70+T70+S70+R70</f>
        <v>32722.2828</v>
      </c>
      <c r="W70" s="277" t="s">
        <v>178</v>
      </c>
    </row>
    <row r="71" spans="1:23" ht="18" customHeight="1">
      <c r="A71" s="221"/>
      <c r="B71" s="278"/>
      <c r="C71" s="237"/>
      <c r="D71" s="278"/>
      <c r="E71" s="278"/>
      <c r="F71" s="278"/>
      <c r="G71" s="278"/>
      <c r="H71" s="278"/>
      <c r="I71" s="220"/>
      <c r="J71" s="220"/>
      <c r="K71" s="292"/>
      <c r="L71" s="220"/>
      <c r="M71" s="220"/>
      <c r="N71" s="25" t="s">
        <v>534</v>
      </c>
      <c r="O71" s="25"/>
      <c r="P71" s="25"/>
      <c r="Q71" s="25"/>
      <c r="R71" s="224"/>
      <c r="S71" s="227"/>
      <c r="T71" s="223"/>
      <c r="U71" s="220"/>
      <c r="V71" s="220"/>
      <c r="W71" s="278"/>
    </row>
    <row r="72" spans="1:23" ht="18" customHeight="1" thickBot="1">
      <c r="A72" s="237"/>
      <c r="B72" s="279"/>
      <c r="C72" s="237"/>
      <c r="D72" s="279"/>
      <c r="E72" s="279"/>
      <c r="F72" s="279"/>
      <c r="G72" s="279"/>
      <c r="H72" s="279"/>
      <c r="I72" s="221"/>
      <c r="J72" s="221"/>
      <c r="K72" s="293"/>
      <c r="L72" s="221"/>
      <c r="M72" s="221"/>
      <c r="N72" s="24" t="s">
        <v>8</v>
      </c>
      <c r="O72" s="24">
        <v>30</v>
      </c>
      <c r="P72" s="24">
        <v>1.2</v>
      </c>
      <c r="Q72" s="24">
        <v>2.4</v>
      </c>
      <c r="R72" s="225"/>
      <c r="S72" s="228"/>
      <c r="T72" s="215"/>
      <c r="U72" s="221"/>
      <c r="V72" s="221"/>
      <c r="W72" s="279"/>
    </row>
    <row r="73" spans="1:23" ht="18" customHeight="1">
      <c r="A73" s="237">
        <v>24</v>
      </c>
      <c r="B73" s="277" t="s">
        <v>62</v>
      </c>
      <c r="C73" s="220" t="s">
        <v>98</v>
      </c>
      <c r="D73" s="285" t="s">
        <v>128</v>
      </c>
      <c r="E73" s="220">
        <v>80</v>
      </c>
      <c r="F73" s="285" t="s">
        <v>131</v>
      </c>
      <c r="G73" s="285" t="s">
        <v>132</v>
      </c>
      <c r="H73" s="285">
        <v>1165</v>
      </c>
      <c r="I73" s="219">
        <v>4.5</v>
      </c>
      <c r="J73" s="219">
        <v>0.2</v>
      </c>
      <c r="K73" s="292">
        <f>0.6*9.81*J73*I73</f>
        <v>5.2974</v>
      </c>
      <c r="L73" s="219">
        <v>20</v>
      </c>
      <c r="M73" s="219">
        <f>L73*120</f>
        <v>2400</v>
      </c>
      <c r="N73" s="24" t="s">
        <v>7</v>
      </c>
      <c r="O73" s="24"/>
      <c r="P73" s="24"/>
      <c r="Q73" s="24"/>
      <c r="R73" s="230">
        <f>(O75*P75*Q75*80*2)+7500</f>
        <v>21324</v>
      </c>
      <c r="S73" s="226">
        <f>M73*0.5+L73*110+L73*12+M73*0.1</f>
        <v>3880</v>
      </c>
      <c r="T73" s="222">
        <f>4400+K73*1.22*100</f>
        <v>5046.2828</v>
      </c>
      <c r="U73" s="219">
        <v>3300</v>
      </c>
      <c r="V73" s="222">
        <f>U73+T73+S73+R73+R75</f>
        <v>33550.2828</v>
      </c>
      <c r="W73" s="285" t="s">
        <v>177</v>
      </c>
    </row>
    <row r="74" spans="1:23" ht="18" customHeight="1">
      <c r="A74" s="237"/>
      <c r="B74" s="278"/>
      <c r="C74" s="220"/>
      <c r="D74" s="278"/>
      <c r="E74" s="220"/>
      <c r="F74" s="278"/>
      <c r="G74" s="278"/>
      <c r="H74" s="278"/>
      <c r="I74" s="220"/>
      <c r="J74" s="220"/>
      <c r="K74" s="292"/>
      <c r="L74" s="220"/>
      <c r="M74" s="220"/>
      <c r="N74" s="25" t="s">
        <v>534</v>
      </c>
      <c r="O74" s="24"/>
      <c r="P74" s="24"/>
      <c r="Q74" s="24"/>
      <c r="R74" s="224"/>
      <c r="S74" s="227"/>
      <c r="T74" s="223"/>
      <c r="U74" s="220"/>
      <c r="V74" s="220"/>
      <c r="W74" s="278"/>
    </row>
    <row r="75" spans="1:23" ht="18" customHeight="1" thickBot="1">
      <c r="A75" s="237"/>
      <c r="B75" s="279"/>
      <c r="C75" s="221"/>
      <c r="D75" s="279"/>
      <c r="E75" s="221"/>
      <c r="F75" s="279"/>
      <c r="G75" s="279"/>
      <c r="H75" s="279"/>
      <c r="I75" s="221"/>
      <c r="J75" s="221"/>
      <c r="K75" s="293"/>
      <c r="L75" s="221"/>
      <c r="M75" s="221"/>
      <c r="N75" s="24" t="s">
        <v>8</v>
      </c>
      <c r="O75" s="24">
        <v>30</v>
      </c>
      <c r="P75" s="24">
        <v>1.2</v>
      </c>
      <c r="Q75" s="24">
        <v>2.4</v>
      </c>
      <c r="R75" s="225"/>
      <c r="S75" s="228"/>
      <c r="T75" s="215"/>
      <c r="U75" s="221"/>
      <c r="V75" s="221"/>
      <c r="W75" s="279"/>
    </row>
    <row r="76" spans="1:23" ht="18" customHeight="1">
      <c r="A76" s="221">
        <v>25</v>
      </c>
      <c r="B76" s="277" t="s">
        <v>62</v>
      </c>
      <c r="C76" s="285" t="s">
        <v>98</v>
      </c>
      <c r="D76" s="285" t="s">
        <v>135</v>
      </c>
      <c r="E76" s="285">
        <v>80</v>
      </c>
      <c r="F76" s="285" t="s">
        <v>136</v>
      </c>
      <c r="G76" s="285" t="s">
        <v>137</v>
      </c>
      <c r="H76" s="285">
        <v>1179</v>
      </c>
      <c r="I76" s="219">
        <v>5</v>
      </c>
      <c r="J76" s="219">
        <v>0.2</v>
      </c>
      <c r="K76" s="292">
        <f>0.6*9.81*J76*I76</f>
        <v>5.886</v>
      </c>
      <c r="L76" s="219">
        <v>20</v>
      </c>
      <c r="M76" s="219">
        <f>L76*120</f>
        <v>2400</v>
      </c>
      <c r="N76" s="24" t="s">
        <v>7</v>
      </c>
      <c r="O76" s="24"/>
      <c r="P76" s="24"/>
      <c r="Q76" s="24"/>
      <c r="R76" s="230">
        <f>(O78*P78*Q78*80*2)+7500</f>
        <v>21324</v>
      </c>
      <c r="S76" s="226">
        <f>M76*0.5+L76*110+L76*12+M76*0.1</f>
        <v>3880</v>
      </c>
      <c r="T76" s="222">
        <f>4400+K76*1.22*100</f>
        <v>5118.092000000001</v>
      </c>
      <c r="U76" s="219">
        <v>3300</v>
      </c>
      <c r="V76" s="222">
        <f>U76+T76+S76+R76+R78</f>
        <v>33622.092000000004</v>
      </c>
      <c r="W76" s="277" t="s">
        <v>177</v>
      </c>
    </row>
    <row r="77" spans="1:23" ht="18" customHeight="1">
      <c r="A77" s="221"/>
      <c r="B77" s="278"/>
      <c r="C77" s="278"/>
      <c r="D77" s="278"/>
      <c r="E77" s="278"/>
      <c r="F77" s="278"/>
      <c r="G77" s="278"/>
      <c r="H77" s="278"/>
      <c r="I77" s="220"/>
      <c r="J77" s="220"/>
      <c r="K77" s="292"/>
      <c r="L77" s="220"/>
      <c r="M77" s="220"/>
      <c r="N77" s="25" t="s">
        <v>534</v>
      </c>
      <c r="O77" s="24"/>
      <c r="P77" s="24"/>
      <c r="Q77" s="24"/>
      <c r="R77" s="224"/>
      <c r="S77" s="227"/>
      <c r="T77" s="223"/>
      <c r="U77" s="220"/>
      <c r="V77" s="220"/>
      <c r="W77" s="278"/>
    </row>
    <row r="78" spans="1:23" ht="18" customHeight="1" thickBot="1">
      <c r="A78" s="237"/>
      <c r="B78" s="279"/>
      <c r="C78" s="279"/>
      <c r="D78" s="279"/>
      <c r="E78" s="279"/>
      <c r="F78" s="279"/>
      <c r="G78" s="279"/>
      <c r="H78" s="279"/>
      <c r="I78" s="221"/>
      <c r="J78" s="221"/>
      <c r="K78" s="293"/>
      <c r="L78" s="221"/>
      <c r="M78" s="221"/>
      <c r="N78" s="24" t="s">
        <v>8</v>
      </c>
      <c r="O78" s="24">
        <v>30</v>
      </c>
      <c r="P78" s="24">
        <v>1.2</v>
      </c>
      <c r="Q78" s="24">
        <v>2.4</v>
      </c>
      <c r="R78" s="225"/>
      <c r="S78" s="228"/>
      <c r="T78" s="215"/>
      <c r="U78" s="221"/>
      <c r="V78" s="221"/>
      <c r="W78" s="279"/>
    </row>
    <row r="79" spans="1:23" ht="18" customHeight="1">
      <c r="A79" s="237">
        <v>26</v>
      </c>
      <c r="B79" s="277" t="s">
        <v>62</v>
      </c>
      <c r="C79" s="285" t="s">
        <v>98</v>
      </c>
      <c r="D79" s="285" t="s">
        <v>138</v>
      </c>
      <c r="E79" s="285">
        <v>80</v>
      </c>
      <c r="F79" s="285" t="s">
        <v>139</v>
      </c>
      <c r="G79" s="285" t="s">
        <v>140</v>
      </c>
      <c r="H79" s="285">
        <v>1169</v>
      </c>
      <c r="I79" s="219">
        <v>6.5</v>
      </c>
      <c r="J79" s="219">
        <v>0.35</v>
      </c>
      <c r="K79" s="292">
        <f>0.6*9.81*J79*I79</f>
        <v>13.390649999999999</v>
      </c>
      <c r="L79" s="219">
        <v>25</v>
      </c>
      <c r="M79" s="219">
        <f>L79*120</f>
        <v>3000</v>
      </c>
      <c r="N79" s="24" t="s">
        <v>7</v>
      </c>
      <c r="O79" s="24"/>
      <c r="P79" s="24"/>
      <c r="Q79" s="24"/>
      <c r="R79" s="230">
        <f>(O81*P81*Q81*80*2)+7500</f>
        <v>17100</v>
      </c>
      <c r="S79" s="226">
        <f>M79*0.5+L79*110+L79*12+M79*0.1</f>
        <v>4850</v>
      </c>
      <c r="T79" s="222">
        <f>4400+K79*1.22*100</f>
        <v>6033.659299999999</v>
      </c>
      <c r="U79" s="219">
        <v>1500</v>
      </c>
      <c r="V79" s="222">
        <f>U79+T79+S79+R79+R81</f>
        <v>29483.6593</v>
      </c>
      <c r="W79" s="285" t="s">
        <v>177</v>
      </c>
    </row>
    <row r="80" spans="1:23" ht="18" customHeight="1">
      <c r="A80" s="237"/>
      <c r="B80" s="278"/>
      <c r="C80" s="278"/>
      <c r="D80" s="278"/>
      <c r="E80" s="278"/>
      <c r="F80" s="278"/>
      <c r="G80" s="278"/>
      <c r="H80" s="278"/>
      <c r="I80" s="220"/>
      <c r="J80" s="220"/>
      <c r="K80" s="292"/>
      <c r="L80" s="220"/>
      <c r="M80" s="220"/>
      <c r="N80" s="25" t="s">
        <v>534</v>
      </c>
      <c r="O80" s="24"/>
      <c r="P80" s="24"/>
      <c r="Q80" s="24"/>
      <c r="R80" s="224"/>
      <c r="S80" s="227"/>
      <c r="T80" s="223"/>
      <c r="U80" s="220"/>
      <c r="V80" s="220"/>
      <c r="W80" s="278"/>
    </row>
    <row r="81" spans="1:23" ht="18" customHeight="1" thickBot="1">
      <c r="A81" s="237"/>
      <c r="B81" s="279"/>
      <c r="C81" s="279"/>
      <c r="D81" s="279"/>
      <c r="E81" s="279"/>
      <c r="F81" s="279"/>
      <c r="G81" s="279"/>
      <c r="H81" s="279"/>
      <c r="I81" s="221"/>
      <c r="J81" s="221"/>
      <c r="K81" s="293"/>
      <c r="L81" s="221"/>
      <c r="M81" s="221"/>
      <c r="N81" s="24" t="s">
        <v>8</v>
      </c>
      <c r="O81" s="24">
        <v>30</v>
      </c>
      <c r="P81" s="24">
        <v>1</v>
      </c>
      <c r="Q81" s="24">
        <v>2</v>
      </c>
      <c r="R81" s="225"/>
      <c r="S81" s="228"/>
      <c r="T81" s="215"/>
      <c r="U81" s="221"/>
      <c r="V81" s="221"/>
      <c r="W81" s="279"/>
    </row>
    <row r="82" spans="1:23" ht="18" customHeight="1">
      <c r="A82" s="221">
        <v>27</v>
      </c>
      <c r="B82" s="277" t="s">
        <v>62</v>
      </c>
      <c r="C82" s="285" t="s">
        <v>98</v>
      </c>
      <c r="D82" s="294" t="s">
        <v>144</v>
      </c>
      <c r="E82" s="285">
        <v>250</v>
      </c>
      <c r="F82" s="285" t="s">
        <v>145</v>
      </c>
      <c r="G82" s="285" t="s">
        <v>143</v>
      </c>
      <c r="H82" s="285">
        <v>1200</v>
      </c>
      <c r="I82" s="219">
        <v>10.5</v>
      </c>
      <c r="J82" s="219">
        <v>0.25</v>
      </c>
      <c r="K82" s="292">
        <f>0.6*9.81*J82*I82</f>
        <v>15.450750000000001</v>
      </c>
      <c r="L82" s="219">
        <v>35</v>
      </c>
      <c r="M82" s="219">
        <f>L82*120</f>
        <v>4200</v>
      </c>
      <c r="N82" s="24" t="s">
        <v>7</v>
      </c>
      <c r="O82" s="24">
        <v>22</v>
      </c>
      <c r="P82" s="24">
        <v>3</v>
      </c>
      <c r="Q82" s="24">
        <v>2.5</v>
      </c>
      <c r="R82" s="230">
        <f>(O84*P84*Q84*80*2)+(O82*P82*Q82*80)+7500</f>
        <v>30300</v>
      </c>
      <c r="S82" s="226">
        <f>M82*0.5+L82*110+L82*12+M82*0.1</f>
        <v>6790</v>
      </c>
      <c r="T82" s="222">
        <f>4400+K82*1.22*100</f>
        <v>6284.9915</v>
      </c>
      <c r="U82" s="219">
        <v>1500</v>
      </c>
      <c r="V82" s="222">
        <f>U82+T82+S82+R82</f>
        <v>44874.991500000004</v>
      </c>
      <c r="W82" s="277" t="s">
        <v>177</v>
      </c>
    </row>
    <row r="83" spans="1:23" ht="18" customHeight="1">
      <c r="A83" s="221"/>
      <c r="B83" s="278"/>
      <c r="C83" s="278"/>
      <c r="D83" s="295"/>
      <c r="E83" s="278"/>
      <c r="F83" s="278"/>
      <c r="G83" s="278"/>
      <c r="H83" s="278"/>
      <c r="I83" s="220"/>
      <c r="J83" s="220"/>
      <c r="K83" s="292"/>
      <c r="L83" s="220"/>
      <c r="M83" s="220"/>
      <c r="N83" s="25" t="s">
        <v>534</v>
      </c>
      <c r="O83" s="24"/>
      <c r="P83" s="24"/>
      <c r="Q83" s="24"/>
      <c r="R83" s="224"/>
      <c r="S83" s="227"/>
      <c r="T83" s="223"/>
      <c r="U83" s="220"/>
      <c r="V83" s="220"/>
      <c r="W83" s="278"/>
    </row>
    <row r="84" spans="1:23" ht="18" customHeight="1" thickBot="1">
      <c r="A84" s="237"/>
      <c r="B84" s="279"/>
      <c r="C84" s="279"/>
      <c r="D84" s="296"/>
      <c r="E84" s="279"/>
      <c r="F84" s="279"/>
      <c r="G84" s="279"/>
      <c r="H84" s="279"/>
      <c r="I84" s="221"/>
      <c r="J84" s="221"/>
      <c r="K84" s="293"/>
      <c r="L84" s="221"/>
      <c r="M84" s="221"/>
      <c r="N84" s="24" t="s">
        <v>8</v>
      </c>
      <c r="O84" s="24">
        <v>30</v>
      </c>
      <c r="P84" s="24">
        <v>1</v>
      </c>
      <c r="Q84" s="24">
        <v>2</v>
      </c>
      <c r="R84" s="225"/>
      <c r="S84" s="228"/>
      <c r="T84" s="215"/>
      <c r="U84" s="221"/>
      <c r="V84" s="221"/>
      <c r="W84" s="279"/>
    </row>
    <row r="85" spans="1:23" ht="18" customHeight="1">
      <c r="A85" s="237">
        <v>28</v>
      </c>
      <c r="B85" s="277" t="s">
        <v>62</v>
      </c>
      <c r="C85" s="285" t="s">
        <v>98</v>
      </c>
      <c r="D85" s="294" t="s">
        <v>141</v>
      </c>
      <c r="E85" s="285">
        <v>90</v>
      </c>
      <c r="F85" s="285" t="s">
        <v>142</v>
      </c>
      <c r="G85" s="285" t="s">
        <v>146</v>
      </c>
      <c r="H85" s="285">
        <v>1176</v>
      </c>
      <c r="I85" s="219">
        <v>4</v>
      </c>
      <c r="J85" s="219">
        <v>0.35</v>
      </c>
      <c r="K85" s="292">
        <f>0.6*9.81*J85*I85</f>
        <v>8.2404</v>
      </c>
      <c r="L85" s="219">
        <v>20</v>
      </c>
      <c r="M85" s="219">
        <f>L85*120</f>
        <v>2400</v>
      </c>
      <c r="N85" s="24" t="s">
        <v>7</v>
      </c>
      <c r="O85" s="24"/>
      <c r="P85" s="24"/>
      <c r="Q85" s="24"/>
      <c r="R85" s="230">
        <f>O87*Q87*P87*80*2+7500</f>
        <v>21324</v>
      </c>
      <c r="S85" s="226">
        <f>M85*0.5+L85*110+L85*12+M85*0.1</f>
        <v>3880</v>
      </c>
      <c r="T85" s="222">
        <f>4400+K85*1.22*100</f>
        <v>5405.3288</v>
      </c>
      <c r="U85" s="219">
        <v>1501</v>
      </c>
      <c r="V85" s="222">
        <f>U85+T85+S85</f>
        <v>10786.3288</v>
      </c>
      <c r="W85" s="285" t="s">
        <v>177</v>
      </c>
    </row>
    <row r="86" spans="1:23" ht="18" customHeight="1">
      <c r="A86" s="237"/>
      <c r="B86" s="278"/>
      <c r="C86" s="278"/>
      <c r="D86" s="295"/>
      <c r="E86" s="278"/>
      <c r="F86" s="278"/>
      <c r="G86" s="278"/>
      <c r="H86" s="278"/>
      <c r="I86" s="220"/>
      <c r="J86" s="220"/>
      <c r="K86" s="292"/>
      <c r="L86" s="220"/>
      <c r="M86" s="220"/>
      <c r="N86" s="25" t="s">
        <v>534</v>
      </c>
      <c r="O86" s="24"/>
      <c r="P86" s="24"/>
      <c r="Q86" s="24"/>
      <c r="R86" s="224"/>
      <c r="S86" s="227"/>
      <c r="T86" s="223"/>
      <c r="U86" s="220"/>
      <c r="V86" s="220"/>
      <c r="W86" s="278"/>
    </row>
    <row r="87" spans="1:23" ht="18" customHeight="1" thickBot="1">
      <c r="A87" s="237"/>
      <c r="B87" s="279"/>
      <c r="C87" s="279"/>
      <c r="D87" s="296"/>
      <c r="E87" s="279"/>
      <c r="F87" s="279"/>
      <c r="G87" s="279"/>
      <c r="H87" s="279"/>
      <c r="I87" s="221"/>
      <c r="J87" s="221"/>
      <c r="K87" s="293"/>
      <c r="L87" s="221"/>
      <c r="M87" s="221"/>
      <c r="N87" s="24" t="s">
        <v>8</v>
      </c>
      <c r="O87" s="24">
        <v>30</v>
      </c>
      <c r="P87" s="24">
        <v>1.2</v>
      </c>
      <c r="Q87" s="24">
        <v>2.4</v>
      </c>
      <c r="R87" s="225" t="e">
        <f>#REF!*Q87*P87*80*2</f>
        <v>#REF!</v>
      </c>
      <c r="S87" s="228"/>
      <c r="T87" s="215"/>
      <c r="U87" s="221"/>
      <c r="V87" s="221"/>
      <c r="W87" s="279"/>
    </row>
    <row r="88" spans="1:23" ht="18" customHeight="1">
      <c r="A88" s="221">
        <v>29</v>
      </c>
      <c r="B88" s="277" t="s">
        <v>62</v>
      </c>
      <c r="C88" s="237" t="s">
        <v>147</v>
      </c>
      <c r="D88" s="237" t="s">
        <v>148</v>
      </c>
      <c r="E88" s="220">
        <v>300</v>
      </c>
      <c r="F88" s="244" t="s">
        <v>149</v>
      </c>
      <c r="G88" s="241" t="s">
        <v>150</v>
      </c>
      <c r="H88" s="219">
        <v>1178</v>
      </c>
      <c r="I88" s="219">
        <v>6.5</v>
      </c>
      <c r="J88" s="219">
        <v>0.25</v>
      </c>
      <c r="K88" s="292">
        <f>0.6*9.81*J88*I88</f>
        <v>9.56475</v>
      </c>
      <c r="L88" s="219">
        <v>34</v>
      </c>
      <c r="M88" s="219">
        <f>L88*120</f>
        <v>4080</v>
      </c>
      <c r="N88" s="24" t="s">
        <v>7</v>
      </c>
      <c r="O88" s="24">
        <v>22</v>
      </c>
      <c r="P88" s="24">
        <v>3</v>
      </c>
      <c r="Q88" s="24">
        <v>3</v>
      </c>
      <c r="R88" s="230">
        <f>(O90*P90*Q90*80*2)+(O88*P88*Q88*80)+7500</f>
        <v>29740</v>
      </c>
      <c r="S88" s="226">
        <f>M88*0.5+L88*110+L88*12+M88*0.1</f>
        <v>6596</v>
      </c>
      <c r="T88" s="222">
        <f>4400+K88*1.22*100</f>
        <v>5566.8994999999995</v>
      </c>
      <c r="U88" s="219">
        <v>1502</v>
      </c>
      <c r="V88" s="222">
        <f>U88+T88+S88+R88</f>
        <v>43404.8995</v>
      </c>
      <c r="W88" s="277" t="s">
        <v>178</v>
      </c>
    </row>
    <row r="89" spans="1:23" ht="18" customHeight="1">
      <c r="A89" s="221"/>
      <c r="B89" s="278"/>
      <c r="C89" s="237"/>
      <c r="D89" s="237"/>
      <c r="E89" s="220"/>
      <c r="F89" s="244"/>
      <c r="G89" s="242"/>
      <c r="H89" s="220"/>
      <c r="I89" s="220"/>
      <c r="J89" s="220"/>
      <c r="K89" s="292"/>
      <c r="L89" s="220"/>
      <c r="M89" s="220"/>
      <c r="N89" s="25" t="s">
        <v>534</v>
      </c>
      <c r="O89" s="24"/>
      <c r="P89" s="24"/>
      <c r="Q89" s="24"/>
      <c r="R89" s="224"/>
      <c r="S89" s="227"/>
      <c r="T89" s="223"/>
      <c r="U89" s="220"/>
      <c r="V89" s="220"/>
      <c r="W89" s="278"/>
    </row>
    <row r="90" spans="1:23" ht="18" customHeight="1" thickBot="1">
      <c r="A90" s="237"/>
      <c r="B90" s="279"/>
      <c r="C90" s="237"/>
      <c r="D90" s="237"/>
      <c r="E90" s="221"/>
      <c r="F90" s="244"/>
      <c r="G90" s="243"/>
      <c r="H90" s="221"/>
      <c r="I90" s="221"/>
      <c r="J90" s="221"/>
      <c r="K90" s="293"/>
      <c r="L90" s="221"/>
      <c r="M90" s="221"/>
      <c r="N90" s="24" t="s">
        <v>8</v>
      </c>
      <c r="O90" s="24">
        <v>20</v>
      </c>
      <c r="P90" s="24">
        <v>1</v>
      </c>
      <c r="Q90" s="24">
        <v>2</v>
      </c>
      <c r="R90" s="225"/>
      <c r="S90" s="228"/>
      <c r="T90" s="215"/>
      <c r="U90" s="221"/>
      <c r="V90" s="221"/>
      <c r="W90" s="279"/>
    </row>
    <row r="91" spans="1:23" ht="18" customHeight="1">
      <c r="A91" s="237">
        <v>30</v>
      </c>
      <c r="B91" s="277" t="s">
        <v>62</v>
      </c>
      <c r="C91" s="237" t="s">
        <v>147</v>
      </c>
      <c r="D91" s="237" t="s">
        <v>151</v>
      </c>
      <c r="E91" s="220">
        <v>200</v>
      </c>
      <c r="F91" s="244" t="s">
        <v>152</v>
      </c>
      <c r="G91" s="241" t="s">
        <v>153</v>
      </c>
      <c r="H91" s="219">
        <v>1175</v>
      </c>
      <c r="I91" s="219">
        <v>6</v>
      </c>
      <c r="J91" s="219">
        <v>0.25</v>
      </c>
      <c r="K91" s="292">
        <f>0.6*9.81*J91*I91</f>
        <v>8.829</v>
      </c>
      <c r="L91" s="219">
        <v>20</v>
      </c>
      <c r="M91" s="219">
        <f>L91*120</f>
        <v>2400</v>
      </c>
      <c r="N91" s="24" t="s">
        <v>7</v>
      </c>
      <c r="O91" s="24"/>
      <c r="P91" s="24"/>
      <c r="Q91" s="24"/>
      <c r="R91" s="230">
        <f>O93*Q93*P93*80*2+7500</f>
        <v>13900</v>
      </c>
      <c r="S91" s="226">
        <f>M91*0.5+L91*110+L91*12+M91*0.1</f>
        <v>3880</v>
      </c>
      <c r="T91" s="222">
        <f>4400+K91*1.22*100</f>
        <v>5477.138</v>
      </c>
      <c r="U91" s="219">
        <v>1500</v>
      </c>
      <c r="V91" s="222">
        <f>U91+T91+S91+R91</f>
        <v>24757.138</v>
      </c>
      <c r="W91" s="285" t="s">
        <v>177</v>
      </c>
    </row>
    <row r="92" spans="1:23" ht="18" customHeight="1">
      <c r="A92" s="237"/>
      <c r="B92" s="278"/>
      <c r="C92" s="237"/>
      <c r="D92" s="237"/>
      <c r="E92" s="220"/>
      <c r="F92" s="244"/>
      <c r="G92" s="242"/>
      <c r="H92" s="220"/>
      <c r="I92" s="220"/>
      <c r="J92" s="220"/>
      <c r="K92" s="292"/>
      <c r="L92" s="220"/>
      <c r="M92" s="220"/>
      <c r="N92" s="25" t="s">
        <v>534</v>
      </c>
      <c r="O92" s="24"/>
      <c r="P92" s="24"/>
      <c r="Q92" s="24"/>
      <c r="R92" s="224"/>
      <c r="S92" s="227"/>
      <c r="T92" s="223"/>
      <c r="U92" s="220"/>
      <c r="V92" s="220"/>
      <c r="W92" s="278"/>
    </row>
    <row r="93" spans="1:23" ht="18" customHeight="1" thickBot="1">
      <c r="A93" s="237"/>
      <c r="B93" s="279"/>
      <c r="C93" s="237"/>
      <c r="D93" s="237"/>
      <c r="E93" s="221"/>
      <c r="F93" s="244"/>
      <c r="G93" s="243"/>
      <c r="H93" s="221"/>
      <c r="I93" s="221"/>
      <c r="J93" s="221"/>
      <c r="K93" s="293"/>
      <c r="L93" s="221"/>
      <c r="M93" s="221"/>
      <c r="N93" s="24" t="s">
        <v>8</v>
      </c>
      <c r="O93" s="24">
        <v>20</v>
      </c>
      <c r="P93" s="24">
        <v>1</v>
      </c>
      <c r="Q93" s="24">
        <v>2</v>
      </c>
      <c r="R93" s="225" t="e">
        <f>#REF!*Q93*P93*80*2</f>
        <v>#REF!</v>
      </c>
      <c r="S93" s="228"/>
      <c r="T93" s="215"/>
      <c r="U93" s="221"/>
      <c r="V93" s="221"/>
      <c r="W93" s="279"/>
    </row>
    <row r="94" spans="1:23" ht="18" customHeight="1">
      <c r="A94" s="221">
        <v>31</v>
      </c>
      <c r="B94" s="277" t="s">
        <v>62</v>
      </c>
      <c r="C94" s="285" t="s">
        <v>147</v>
      </c>
      <c r="D94" s="294" t="s">
        <v>61</v>
      </c>
      <c r="E94" s="285">
        <v>250</v>
      </c>
      <c r="F94" s="285" t="s">
        <v>156</v>
      </c>
      <c r="G94" s="285" t="s">
        <v>157</v>
      </c>
      <c r="H94" s="285">
        <v>1385</v>
      </c>
      <c r="I94" s="219">
        <v>22</v>
      </c>
      <c r="J94" s="219">
        <v>0.4</v>
      </c>
      <c r="K94" s="292">
        <f>0.6*9.81*J94*I94</f>
        <v>51.796800000000005</v>
      </c>
      <c r="L94" s="219">
        <v>35</v>
      </c>
      <c r="M94" s="219">
        <f>L94*120</f>
        <v>4200</v>
      </c>
      <c r="N94" s="24" t="s">
        <v>7</v>
      </c>
      <c r="O94" s="24">
        <v>25</v>
      </c>
      <c r="P94" s="24">
        <v>3</v>
      </c>
      <c r="Q94" s="24">
        <v>3</v>
      </c>
      <c r="R94" s="230">
        <f>(O96*P96*Q96*80*2)+(O94*P94*Q94*80)+7500</f>
        <v>35100</v>
      </c>
      <c r="S94" s="226">
        <f>M94*0.5+L94*110+L94*12+M94*0.1</f>
        <v>6790</v>
      </c>
      <c r="T94" s="222">
        <f>4400+K94*1.22*100</f>
        <v>10719.209600000002</v>
      </c>
      <c r="U94" s="219">
        <v>1500</v>
      </c>
      <c r="V94" s="222">
        <f>U94+T94+S94+R94</f>
        <v>54109.2096</v>
      </c>
      <c r="W94" s="277" t="s">
        <v>177</v>
      </c>
    </row>
    <row r="95" spans="1:23" ht="18" customHeight="1">
      <c r="A95" s="221"/>
      <c r="B95" s="278"/>
      <c r="C95" s="278"/>
      <c r="D95" s="295"/>
      <c r="E95" s="278"/>
      <c r="F95" s="278"/>
      <c r="G95" s="278"/>
      <c r="H95" s="278"/>
      <c r="I95" s="220"/>
      <c r="J95" s="220"/>
      <c r="K95" s="292"/>
      <c r="L95" s="220"/>
      <c r="M95" s="220"/>
      <c r="N95" s="25" t="s">
        <v>534</v>
      </c>
      <c r="O95" s="24"/>
      <c r="P95" s="24"/>
      <c r="Q95" s="24"/>
      <c r="R95" s="224"/>
      <c r="S95" s="227"/>
      <c r="T95" s="223"/>
      <c r="U95" s="220"/>
      <c r="V95" s="220"/>
      <c r="W95" s="278"/>
    </row>
    <row r="96" spans="1:23" ht="18" customHeight="1" thickBot="1">
      <c r="A96" s="237"/>
      <c r="B96" s="279"/>
      <c r="C96" s="279"/>
      <c r="D96" s="296"/>
      <c r="E96" s="279"/>
      <c r="F96" s="279"/>
      <c r="G96" s="279"/>
      <c r="H96" s="279"/>
      <c r="I96" s="221"/>
      <c r="J96" s="221"/>
      <c r="K96" s="293"/>
      <c r="L96" s="221"/>
      <c r="M96" s="221"/>
      <c r="N96" s="24" t="s">
        <v>8</v>
      </c>
      <c r="O96" s="24">
        <v>30</v>
      </c>
      <c r="P96" s="24">
        <v>1</v>
      </c>
      <c r="Q96" s="24">
        <v>2</v>
      </c>
      <c r="R96" s="225"/>
      <c r="S96" s="228"/>
      <c r="T96" s="215"/>
      <c r="U96" s="221"/>
      <c r="V96" s="221"/>
      <c r="W96" s="279"/>
    </row>
    <row r="97" spans="1:23" ht="18" customHeight="1">
      <c r="A97" s="237">
        <v>32</v>
      </c>
      <c r="B97" s="277" t="s">
        <v>62</v>
      </c>
      <c r="C97" s="237" t="s">
        <v>147</v>
      </c>
      <c r="D97" s="237" t="s">
        <v>158</v>
      </c>
      <c r="E97" s="220">
        <v>200</v>
      </c>
      <c r="F97" s="244" t="s">
        <v>159</v>
      </c>
      <c r="G97" s="241" t="s">
        <v>160</v>
      </c>
      <c r="H97" s="219">
        <v>1229</v>
      </c>
      <c r="I97" s="219">
        <v>5</v>
      </c>
      <c r="J97" s="219">
        <v>0.5</v>
      </c>
      <c r="K97" s="292">
        <f>0.6*9.81*J97*I97</f>
        <v>14.715</v>
      </c>
      <c r="L97" s="219">
        <v>35</v>
      </c>
      <c r="M97" s="219">
        <f>L97*120</f>
        <v>4200</v>
      </c>
      <c r="N97" s="24" t="s">
        <v>7</v>
      </c>
      <c r="O97" s="24">
        <v>20</v>
      </c>
      <c r="P97" s="24">
        <v>3</v>
      </c>
      <c r="Q97" s="24">
        <v>3</v>
      </c>
      <c r="R97" s="230">
        <f>(O99*P99*Q99*80*2)+(O97*P97*Q97*80)+7500</f>
        <v>50700</v>
      </c>
      <c r="S97" s="226">
        <f>M97*0.5+L97*110+L97*12+M97*0.1</f>
        <v>6790</v>
      </c>
      <c r="T97" s="222">
        <f>4400+K97*1.22*100</f>
        <v>6195.23</v>
      </c>
      <c r="U97" s="219">
        <v>1501</v>
      </c>
      <c r="V97" s="222">
        <f>U97+T97+S97+R97</f>
        <v>65186.229999999996</v>
      </c>
      <c r="W97" s="285" t="s">
        <v>177</v>
      </c>
    </row>
    <row r="98" spans="1:23" ht="18" customHeight="1">
      <c r="A98" s="237"/>
      <c r="B98" s="278"/>
      <c r="C98" s="237"/>
      <c r="D98" s="237"/>
      <c r="E98" s="220"/>
      <c r="F98" s="244"/>
      <c r="G98" s="242"/>
      <c r="H98" s="220"/>
      <c r="I98" s="220"/>
      <c r="J98" s="220"/>
      <c r="K98" s="292"/>
      <c r="L98" s="220"/>
      <c r="M98" s="220"/>
      <c r="N98" s="25" t="s">
        <v>534</v>
      </c>
      <c r="O98" s="24"/>
      <c r="P98" s="24"/>
      <c r="Q98" s="24"/>
      <c r="R98" s="224"/>
      <c r="S98" s="227"/>
      <c r="T98" s="223"/>
      <c r="U98" s="220"/>
      <c r="V98" s="220"/>
      <c r="W98" s="278"/>
    </row>
    <row r="99" spans="1:23" ht="18" customHeight="1" thickBot="1">
      <c r="A99" s="237"/>
      <c r="B99" s="279"/>
      <c r="C99" s="237"/>
      <c r="D99" s="237"/>
      <c r="E99" s="221"/>
      <c r="F99" s="244"/>
      <c r="G99" s="243"/>
      <c r="H99" s="221"/>
      <c r="I99" s="221"/>
      <c r="J99" s="221"/>
      <c r="K99" s="293"/>
      <c r="L99" s="221"/>
      <c r="M99" s="221"/>
      <c r="N99" s="24" t="s">
        <v>8</v>
      </c>
      <c r="O99" s="24">
        <v>40</v>
      </c>
      <c r="P99" s="24">
        <v>1.5</v>
      </c>
      <c r="Q99" s="24">
        <v>3</v>
      </c>
      <c r="R99" s="225"/>
      <c r="S99" s="228"/>
      <c r="T99" s="215"/>
      <c r="U99" s="221"/>
      <c r="V99" s="221"/>
      <c r="W99" s="279"/>
    </row>
    <row r="100" spans="1:23" ht="18" customHeight="1">
      <c r="A100" s="221">
        <v>33</v>
      </c>
      <c r="B100" s="277" t="s">
        <v>62</v>
      </c>
      <c r="C100" s="237" t="s">
        <v>147</v>
      </c>
      <c r="D100" s="237" t="s">
        <v>161</v>
      </c>
      <c r="E100" s="220">
        <v>400</v>
      </c>
      <c r="F100" s="244" t="s">
        <v>162</v>
      </c>
      <c r="G100" s="241" t="s">
        <v>163</v>
      </c>
      <c r="H100" s="219">
        <v>1246</v>
      </c>
      <c r="I100" s="219">
        <v>6</v>
      </c>
      <c r="J100" s="219">
        <v>0.24</v>
      </c>
      <c r="K100" s="292">
        <f>0.6*9.81*J100*I100</f>
        <v>8.47584</v>
      </c>
      <c r="L100" s="219">
        <v>30</v>
      </c>
      <c r="M100" s="219">
        <f>L100*120</f>
        <v>3600</v>
      </c>
      <c r="N100" s="24" t="s">
        <v>7</v>
      </c>
      <c r="O100" s="24">
        <v>25</v>
      </c>
      <c r="P100" s="24">
        <v>3</v>
      </c>
      <c r="Q100" s="24">
        <v>3</v>
      </c>
      <c r="R100" s="230">
        <f>(O102*P102*Q102*80*2)+(O100*P100*Q100*80)+7500</f>
        <v>48540</v>
      </c>
      <c r="S100" s="226">
        <f>M100*0.5+L100*110+L100*12+M100*0.1</f>
        <v>5820</v>
      </c>
      <c r="T100" s="222">
        <f>4400+K100*1.22*100</f>
        <v>5434.05248</v>
      </c>
      <c r="U100" s="219">
        <v>1502</v>
      </c>
      <c r="V100" s="222">
        <f>U100+T100+S100+R100</f>
        <v>61296.05248</v>
      </c>
      <c r="W100" s="277" t="s">
        <v>178</v>
      </c>
    </row>
    <row r="101" spans="1:23" ht="18" customHeight="1">
      <c r="A101" s="221"/>
      <c r="B101" s="278"/>
      <c r="C101" s="237"/>
      <c r="D101" s="237"/>
      <c r="E101" s="220"/>
      <c r="F101" s="244"/>
      <c r="G101" s="242"/>
      <c r="H101" s="220"/>
      <c r="I101" s="220"/>
      <c r="J101" s="220"/>
      <c r="K101" s="292"/>
      <c r="L101" s="220"/>
      <c r="M101" s="220"/>
      <c r="N101" s="25" t="s">
        <v>534</v>
      </c>
      <c r="O101" s="24"/>
      <c r="P101" s="24"/>
      <c r="Q101" s="24"/>
      <c r="R101" s="224"/>
      <c r="S101" s="227"/>
      <c r="T101" s="223"/>
      <c r="U101" s="220"/>
      <c r="V101" s="220"/>
      <c r="W101" s="278"/>
    </row>
    <row r="102" spans="1:23" ht="18" customHeight="1" thickBot="1">
      <c r="A102" s="237"/>
      <c r="B102" s="279"/>
      <c r="C102" s="237"/>
      <c r="D102" s="237"/>
      <c r="E102" s="221"/>
      <c r="F102" s="244"/>
      <c r="G102" s="243"/>
      <c r="H102" s="221"/>
      <c r="I102" s="221"/>
      <c r="J102" s="221"/>
      <c r="K102" s="293"/>
      <c r="L102" s="221"/>
      <c r="M102" s="221"/>
      <c r="N102" s="24" t="s">
        <v>8</v>
      </c>
      <c r="O102" s="24">
        <v>30</v>
      </c>
      <c r="P102" s="24">
        <v>1.5</v>
      </c>
      <c r="Q102" s="24">
        <v>3.2</v>
      </c>
      <c r="R102" s="225"/>
      <c r="S102" s="228"/>
      <c r="T102" s="215"/>
      <c r="U102" s="221"/>
      <c r="V102" s="221"/>
      <c r="W102" s="279"/>
    </row>
    <row r="103" spans="1:23" ht="18" customHeight="1">
      <c r="A103" s="237">
        <v>34</v>
      </c>
      <c r="B103" s="277" t="s">
        <v>62</v>
      </c>
      <c r="C103" s="285" t="s">
        <v>147</v>
      </c>
      <c r="D103" s="294" t="s">
        <v>164</v>
      </c>
      <c r="E103" s="285">
        <v>200</v>
      </c>
      <c r="F103" s="285" t="s">
        <v>165</v>
      </c>
      <c r="G103" s="285" t="s">
        <v>166</v>
      </c>
      <c r="H103" s="285">
        <v>1205</v>
      </c>
      <c r="I103" s="219">
        <v>5</v>
      </c>
      <c r="J103" s="219">
        <v>0.23</v>
      </c>
      <c r="K103" s="292">
        <f>0.6*9.81*J103*I103</f>
        <v>6.7689</v>
      </c>
      <c r="L103" s="219">
        <v>20</v>
      </c>
      <c r="M103" s="219">
        <f>L103*120</f>
        <v>2400</v>
      </c>
      <c r="N103" s="24" t="s">
        <v>7</v>
      </c>
      <c r="O103" s="24"/>
      <c r="P103" s="24"/>
      <c r="Q103" s="24"/>
      <c r="R103" s="230">
        <f>O105*Q105*P105*80*2+7500</f>
        <v>25500</v>
      </c>
      <c r="S103" s="226">
        <f>M103*0.5+L103*110+L103*12+M103*0.1</f>
        <v>3880</v>
      </c>
      <c r="T103" s="222">
        <f>4400+K103*1.22*100</f>
        <v>5225.8058</v>
      </c>
      <c r="U103" s="219">
        <v>1500</v>
      </c>
      <c r="V103" s="222">
        <f>U103+T103+S103+R103</f>
        <v>36105.8058</v>
      </c>
      <c r="W103" s="285" t="s">
        <v>178</v>
      </c>
    </row>
    <row r="104" spans="1:23" ht="18" customHeight="1">
      <c r="A104" s="237"/>
      <c r="B104" s="278"/>
      <c r="C104" s="278"/>
      <c r="D104" s="295"/>
      <c r="E104" s="278"/>
      <c r="F104" s="278"/>
      <c r="G104" s="278"/>
      <c r="H104" s="278"/>
      <c r="I104" s="220"/>
      <c r="J104" s="220"/>
      <c r="K104" s="292"/>
      <c r="L104" s="220"/>
      <c r="M104" s="220"/>
      <c r="N104" s="25" t="s">
        <v>534</v>
      </c>
      <c r="O104" s="24"/>
      <c r="P104" s="24"/>
      <c r="Q104" s="24"/>
      <c r="R104" s="224"/>
      <c r="S104" s="227"/>
      <c r="T104" s="223"/>
      <c r="U104" s="220"/>
      <c r="V104" s="220"/>
      <c r="W104" s="278"/>
    </row>
    <row r="105" spans="1:23" ht="18" customHeight="1" thickBot="1">
      <c r="A105" s="237"/>
      <c r="B105" s="279"/>
      <c r="C105" s="279"/>
      <c r="D105" s="296"/>
      <c r="E105" s="279"/>
      <c r="F105" s="279"/>
      <c r="G105" s="279"/>
      <c r="H105" s="279"/>
      <c r="I105" s="221"/>
      <c r="J105" s="221"/>
      <c r="K105" s="293"/>
      <c r="L105" s="221"/>
      <c r="M105" s="221"/>
      <c r="N105" s="24" t="s">
        <v>8</v>
      </c>
      <c r="O105" s="24">
        <v>30</v>
      </c>
      <c r="P105" s="24">
        <v>1.5</v>
      </c>
      <c r="Q105" s="24">
        <v>2.5</v>
      </c>
      <c r="R105" s="225" t="e">
        <f>#REF!*Q105*P105*80*2</f>
        <v>#REF!</v>
      </c>
      <c r="S105" s="228"/>
      <c r="T105" s="215"/>
      <c r="U105" s="221"/>
      <c r="V105" s="221"/>
      <c r="W105" s="279"/>
    </row>
    <row r="106" spans="1:23" ht="18" customHeight="1">
      <c r="A106" s="221">
        <v>35</v>
      </c>
      <c r="B106" s="277" t="s">
        <v>62</v>
      </c>
      <c r="C106" s="237" t="s">
        <v>147</v>
      </c>
      <c r="D106" s="237" t="s">
        <v>161</v>
      </c>
      <c r="E106" s="220">
        <v>200</v>
      </c>
      <c r="F106" s="244" t="s">
        <v>167</v>
      </c>
      <c r="G106" s="241" t="s">
        <v>168</v>
      </c>
      <c r="H106" s="219">
        <v>1191</v>
      </c>
      <c r="I106" s="219">
        <v>4.5</v>
      </c>
      <c r="J106" s="219">
        <v>0.23</v>
      </c>
      <c r="K106" s="292">
        <f>0.6*9.81*J106*I106</f>
        <v>6.09201</v>
      </c>
      <c r="L106" s="219">
        <v>20</v>
      </c>
      <c r="M106" s="219">
        <f>L106*120</f>
        <v>2400</v>
      </c>
      <c r="N106" s="24" t="s">
        <v>7</v>
      </c>
      <c r="O106" s="24"/>
      <c r="P106" s="24"/>
      <c r="Q106" s="24"/>
      <c r="R106" s="230">
        <f>O108*Q108*P108*80*2+7500</f>
        <v>23628</v>
      </c>
      <c r="S106" s="226">
        <f>M106*0.5+L106*110+L106*12+M106*0.1</f>
        <v>3880</v>
      </c>
      <c r="T106" s="222">
        <f>4400+K106*1.22*100</f>
        <v>5143.22522</v>
      </c>
      <c r="U106" s="219">
        <v>1500</v>
      </c>
      <c r="V106" s="222">
        <f>U106+T106+S106+R106</f>
        <v>34151.22522</v>
      </c>
      <c r="W106" s="277" t="s">
        <v>178</v>
      </c>
    </row>
    <row r="107" spans="1:23" ht="18" customHeight="1">
      <c r="A107" s="221"/>
      <c r="B107" s="278"/>
      <c r="C107" s="237"/>
      <c r="D107" s="237"/>
      <c r="E107" s="220"/>
      <c r="F107" s="244"/>
      <c r="G107" s="242"/>
      <c r="H107" s="220"/>
      <c r="I107" s="220"/>
      <c r="J107" s="220"/>
      <c r="K107" s="292"/>
      <c r="L107" s="220"/>
      <c r="M107" s="220"/>
      <c r="N107" s="25" t="s">
        <v>534</v>
      </c>
      <c r="O107" s="24"/>
      <c r="P107" s="24"/>
      <c r="Q107" s="24"/>
      <c r="R107" s="224"/>
      <c r="S107" s="227"/>
      <c r="T107" s="223"/>
      <c r="U107" s="220"/>
      <c r="V107" s="220"/>
      <c r="W107" s="278"/>
    </row>
    <row r="108" spans="1:23" ht="18" customHeight="1" thickBot="1">
      <c r="A108" s="237"/>
      <c r="B108" s="279"/>
      <c r="C108" s="237"/>
      <c r="D108" s="237"/>
      <c r="E108" s="221"/>
      <c r="F108" s="244"/>
      <c r="G108" s="243"/>
      <c r="H108" s="221"/>
      <c r="I108" s="221"/>
      <c r="J108" s="221"/>
      <c r="K108" s="293"/>
      <c r="L108" s="221"/>
      <c r="M108" s="221"/>
      <c r="N108" s="24" t="s">
        <v>8</v>
      </c>
      <c r="O108" s="24">
        <v>30</v>
      </c>
      <c r="P108" s="24">
        <v>1.4</v>
      </c>
      <c r="Q108" s="24">
        <v>2.4</v>
      </c>
      <c r="R108" s="225" t="e">
        <f>#REF!*Q108*P108*80*2</f>
        <v>#REF!</v>
      </c>
      <c r="S108" s="228"/>
      <c r="T108" s="215"/>
      <c r="U108" s="221"/>
      <c r="V108" s="221"/>
      <c r="W108" s="279"/>
    </row>
    <row r="109" spans="1:23" ht="18" customHeight="1">
      <c r="A109" s="237">
        <v>36</v>
      </c>
      <c r="B109" s="277" t="s">
        <v>62</v>
      </c>
      <c r="C109" s="237" t="s">
        <v>147</v>
      </c>
      <c r="D109" s="237" t="s">
        <v>169</v>
      </c>
      <c r="E109" s="220">
        <v>100</v>
      </c>
      <c r="F109" s="244" t="s">
        <v>149</v>
      </c>
      <c r="G109" s="241" t="s">
        <v>170</v>
      </c>
      <c r="H109" s="219">
        <v>1196</v>
      </c>
      <c r="I109" s="219">
        <v>4</v>
      </c>
      <c r="J109" s="219">
        <v>0.25</v>
      </c>
      <c r="K109" s="292">
        <f>0.6*9.81*J109*I109</f>
        <v>5.886</v>
      </c>
      <c r="L109" s="219">
        <v>15</v>
      </c>
      <c r="M109" s="219">
        <f>L109*120</f>
        <v>1800</v>
      </c>
      <c r="N109" s="24" t="s">
        <v>7</v>
      </c>
      <c r="O109" s="24"/>
      <c r="P109" s="24"/>
      <c r="Q109" s="24"/>
      <c r="R109" s="230">
        <f>O111*Q111*P111*80*2+7500</f>
        <v>20940</v>
      </c>
      <c r="S109" s="226">
        <f>M109*0.5+L109*110+L109*12+M109*0.1</f>
        <v>2910</v>
      </c>
      <c r="T109" s="222">
        <f>4400+K109*1.22*100</f>
        <v>5118.092000000001</v>
      </c>
      <c r="U109" s="219">
        <v>1501</v>
      </c>
      <c r="V109" s="222">
        <f>U109+T109+S109+R109</f>
        <v>30469.092</v>
      </c>
      <c r="W109" s="285" t="s">
        <v>177</v>
      </c>
    </row>
    <row r="110" spans="1:23" ht="18" customHeight="1">
      <c r="A110" s="237"/>
      <c r="B110" s="278"/>
      <c r="C110" s="237"/>
      <c r="D110" s="237"/>
      <c r="E110" s="220"/>
      <c r="F110" s="244"/>
      <c r="G110" s="242"/>
      <c r="H110" s="220"/>
      <c r="I110" s="220"/>
      <c r="J110" s="220"/>
      <c r="K110" s="292"/>
      <c r="L110" s="220"/>
      <c r="M110" s="220"/>
      <c r="N110" s="25" t="s">
        <v>534</v>
      </c>
      <c r="O110" s="24"/>
      <c r="P110" s="24"/>
      <c r="Q110" s="24"/>
      <c r="R110" s="224"/>
      <c r="S110" s="227"/>
      <c r="T110" s="223"/>
      <c r="U110" s="220"/>
      <c r="V110" s="220"/>
      <c r="W110" s="278"/>
    </row>
    <row r="111" spans="1:23" ht="18" customHeight="1" thickBot="1">
      <c r="A111" s="237"/>
      <c r="B111" s="279"/>
      <c r="C111" s="237"/>
      <c r="D111" s="237"/>
      <c r="E111" s="221"/>
      <c r="F111" s="244"/>
      <c r="G111" s="243"/>
      <c r="H111" s="221"/>
      <c r="I111" s="221"/>
      <c r="J111" s="221"/>
      <c r="K111" s="293"/>
      <c r="L111" s="221"/>
      <c r="M111" s="221"/>
      <c r="N111" s="24" t="s">
        <v>8</v>
      </c>
      <c r="O111" s="24">
        <v>25</v>
      </c>
      <c r="P111" s="24">
        <v>1.4</v>
      </c>
      <c r="Q111" s="24">
        <v>2.4</v>
      </c>
      <c r="R111" s="225" t="e">
        <f>#REF!*Q111*P111*80*2</f>
        <v>#REF!</v>
      </c>
      <c r="S111" s="228"/>
      <c r="T111" s="215"/>
      <c r="U111" s="221"/>
      <c r="V111" s="221"/>
      <c r="W111" s="279"/>
    </row>
    <row r="112" spans="1:23" ht="18" customHeight="1">
      <c r="A112" s="221">
        <v>37</v>
      </c>
      <c r="B112" s="277" t="s">
        <v>62</v>
      </c>
      <c r="C112" s="237" t="s">
        <v>98</v>
      </c>
      <c r="D112" s="237" t="s">
        <v>171</v>
      </c>
      <c r="E112" s="220">
        <v>150</v>
      </c>
      <c r="F112" s="244" t="s">
        <v>172</v>
      </c>
      <c r="G112" s="241" t="s">
        <v>173</v>
      </c>
      <c r="H112" s="219">
        <v>1067</v>
      </c>
      <c r="I112" s="219">
        <v>4.5</v>
      </c>
      <c r="J112" s="219">
        <v>0.35</v>
      </c>
      <c r="K112" s="292">
        <f>0.6*9.81*J112*I112</f>
        <v>9.270449999999999</v>
      </c>
      <c r="L112" s="219">
        <v>20</v>
      </c>
      <c r="M112" s="219">
        <f>L112*120</f>
        <v>2400</v>
      </c>
      <c r="N112" s="24" t="s">
        <v>7</v>
      </c>
      <c r="O112" s="24"/>
      <c r="P112" s="24"/>
      <c r="Q112" s="24"/>
      <c r="R112" s="230">
        <f>O114*Q114*P114*80*2+7500</f>
        <v>13900</v>
      </c>
      <c r="S112" s="226">
        <f>M112*0.5+L112*110+L112*12+M112*0.1</f>
        <v>3880</v>
      </c>
      <c r="T112" s="222">
        <f>4400+K112*1.22*100</f>
        <v>5530.9949</v>
      </c>
      <c r="U112" s="219">
        <v>1502</v>
      </c>
      <c r="V112" s="222">
        <f>U112+T112+S112+R112</f>
        <v>24812.994899999998</v>
      </c>
      <c r="W112" s="277" t="s">
        <v>178</v>
      </c>
    </row>
    <row r="113" spans="1:23" ht="18" customHeight="1">
      <c r="A113" s="221"/>
      <c r="B113" s="278"/>
      <c r="C113" s="237"/>
      <c r="D113" s="237"/>
      <c r="E113" s="220"/>
      <c r="F113" s="244"/>
      <c r="G113" s="242"/>
      <c r="H113" s="220"/>
      <c r="I113" s="220"/>
      <c r="J113" s="220"/>
      <c r="K113" s="292"/>
      <c r="L113" s="220"/>
      <c r="M113" s="220"/>
      <c r="N113" s="25" t="s">
        <v>534</v>
      </c>
      <c r="O113" s="24"/>
      <c r="P113" s="24"/>
      <c r="Q113" s="24"/>
      <c r="R113" s="224"/>
      <c r="S113" s="227"/>
      <c r="T113" s="223"/>
      <c r="U113" s="220"/>
      <c r="V113" s="220"/>
      <c r="W113" s="278"/>
    </row>
    <row r="114" spans="1:23" ht="18" customHeight="1" thickBot="1">
      <c r="A114" s="237"/>
      <c r="B114" s="279"/>
      <c r="C114" s="237"/>
      <c r="D114" s="237"/>
      <c r="E114" s="221"/>
      <c r="F114" s="244"/>
      <c r="G114" s="243"/>
      <c r="H114" s="221"/>
      <c r="I114" s="221"/>
      <c r="J114" s="221"/>
      <c r="K114" s="293"/>
      <c r="L114" s="221"/>
      <c r="M114" s="221"/>
      <c r="N114" s="24" t="s">
        <v>8</v>
      </c>
      <c r="O114" s="24">
        <v>20</v>
      </c>
      <c r="P114" s="24">
        <v>1</v>
      </c>
      <c r="Q114" s="24">
        <v>2</v>
      </c>
      <c r="R114" s="225" t="e">
        <f>#REF!*Q114*P114*80*2</f>
        <v>#REF!</v>
      </c>
      <c r="S114" s="228"/>
      <c r="T114" s="215"/>
      <c r="U114" s="221"/>
      <c r="V114" s="221"/>
      <c r="W114" s="279"/>
    </row>
    <row r="115" spans="1:23" ht="18" customHeight="1">
      <c r="A115" s="237">
        <v>38</v>
      </c>
      <c r="B115" s="277" t="s">
        <v>62</v>
      </c>
      <c r="C115" s="237" t="s">
        <v>98</v>
      </c>
      <c r="D115" s="237" t="s">
        <v>174</v>
      </c>
      <c r="E115" s="220">
        <v>350</v>
      </c>
      <c r="F115" s="244" t="s">
        <v>175</v>
      </c>
      <c r="G115" s="241" t="s">
        <v>176</v>
      </c>
      <c r="H115" s="219">
        <v>1059</v>
      </c>
      <c r="I115" s="219">
        <v>8</v>
      </c>
      <c r="J115" s="219">
        <v>0.35</v>
      </c>
      <c r="K115" s="292">
        <f>0.6*9.81*J115*I115</f>
        <v>16.4808</v>
      </c>
      <c r="L115" s="219">
        <v>35</v>
      </c>
      <c r="M115" s="219">
        <f>L115*120</f>
        <v>4200</v>
      </c>
      <c r="N115" s="24" t="s">
        <v>7</v>
      </c>
      <c r="O115" s="24">
        <v>25</v>
      </c>
      <c r="P115" s="24">
        <v>2</v>
      </c>
      <c r="Q115" s="24">
        <v>3</v>
      </c>
      <c r="R115" s="230">
        <f>(O117*P117*Q117*80*2)+(O115*P115*Q115*80)+7500</f>
        <v>30380</v>
      </c>
      <c r="S115" s="226">
        <f>M115*0.5+L115*110+L115*12+M115*0.1</f>
        <v>6790</v>
      </c>
      <c r="T115" s="222">
        <f>4400+K115*1.22*100</f>
        <v>6410.6576</v>
      </c>
      <c r="U115" s="219">
        <v>1500</v>
      </c>
      <c r="V115" s="222">
        <f>U115+T115+S115+R115</f>
        <v>45080.6576</v>
      </c>
      <c r="W115" s="285" t="s">
        <v>178</v>
      </c>
    </row>
    <row r="116" spans="1:23" ht="18" customHeight="1">
      <c r="A116" s="237"/>
      <c r="B116" s="278"/>
      <c r="C116" s="237"/>
      <c r="D116" s="237"/>
      <c r="E116" s="220"/>
      <c r="F116" s="244"/>
      <c r="G116" s="242"/>
      <c r="H116" s="220"/>
      <c r="I116" s="220"/>
      <c r="J116" s="220"/>
      <c r="K116" s="292"/>
      <c r="L116" s="220"/>
      <c r="M116" s="220"/>
      <c r="N116" s="25" t="s">
        <v>534</v>
      </c>
      <c r="O116" s="24"/>
      <c r="P116" s="24"/>
      <c r="Q116" s="24"/>
      <c r="R116" s="224"/>
      <c r="S116" s="227"/>
      <c r="T116" s="223"/>
      <c r="U116" s="220"/>
      <c r="V116" s="220"/>
      <c r="W116" s="278"/>
    </row>
    <row r="117" spans="1:23" ht="18" customHeight="1">
      <c r="A117" s="237"/>
      <c r="B117" s="279"/>
      <c r="C117" s="237"/>
      <c r="D117" s="237"/>
      <c r="E117" s="221"/>
      <c r="F117" s="244"/>
      <c r="G117" s="243"/>
      <c r="H117" s="221"/>
      <c r="I117" s="221"/>
      <c r="J117" s="221"/>
      <c r="K117" s="293"/>
      <c r="L117" s="221"/>
      <c r="M117" s="221"/>
      <c r="N117" s="24" t="s">
        <v>8</v>
      </c>
      <c r="O117" s="24">
        <v>34</v>
      </c>
      <c r="P117" s="24">
        <v>1</v>
      </c>
      <c r="Q117" s="24">
        <v>2</v>
      </c>
      <c r="R117" s="225"/>
      <c r="S117" s="228"/>
      <c r="T117" s="215"/>
      <c r="U117" s="221"/>
      <c r="V117" s="221"/>
      <c r="W117" s="279"/>
    </row>
    <row r="118" spans="1:23" ht="18" customHeight="1">
      <c r="A118" s="286" t="s">
        <v>372</v>
      </c>
      <c r="B118" s="287"/>
      <c r="C118" s="287"/>
      <c r="D118" s="287"/>
      <c r="E118" s="269">
        <f>SUM(E4:E118)</f>
        <v>5910</v>
      </c>
      <c r="F118" s="297"/>
      <c r="G118" s="298"/>
      <c r="H118" s="268"/>
      <c r="I118" s="268"/>
      <c r="J118" s="268"/>
      <c r="K118" s="301">
        <f>SUM(K4:K117)</f>
        <v>313.51778999999993</v>
      </c>
      <c r="L118" s="268"/>
      <c r="M118" s="268"/>
      <c r="N118" s="26"/>
      <c r="O118" s="26"/>
      <c r="P118" s="26"/>
      <c r="Q118" s="26"/>
      <c r="R118" s="268"/>
      <c r="S118" s="271"/>
      <c r="T118" s="271"/>
      <c r="U118" s="268"/>
      <c r="V118" s="274">
        <f>SUM(V4:V117)</f>
        <v>1211132.17038</v>
      </c>
      <c r="W118" s="268"/>
    </row>
    <row r="119" spans="1:23" ht="18" customHeight="1">
      <c r="A119" s="288"/>
      <c r="B119" s="289"/>
      <c r="C119" s="289"/>
      <c r="D119" s="289"/>
      <c r="E119" s="269"/>
      <c r="F119" s="297"/>
      <c r="G119" s="299"/>
      <c r="H119" s="269"/>
      <c r="I119" s="269"/>
      <c r="J119" s="269"/>
      <c r="K119" s="301"/>
      <c r="L119" s="269"/>
      <c r="M119" s="269"/>
      <c r="N119" s="26"/>
      <c r="O119" s="26"/>
      <c r="P119" s="26"/>
      <c r="Q119" s="26"/>
      <c r="R119" s="269"/>
      <c r="S119" s="272"/>
      <c r="T119" s="272"/>
      <c r="U119" s="269"/>
      <c r="V119" s="275">
        <f>SUM(V86:V118)</f>
        <v>1630505.47548</v>
      </c>
      <c r="W119" s="269"/>
    </row>
    <row r="120" spans="1:23" ht="18" customHeight="1">
      <c r="A120" s="290"/>
      <c r="B120" s="291"/>
      <c r="C120" s="291"/>
      <c r="D120" s="291"/>
      <c r="E120" s="270"/>
      <c r="F120" s="297"/>
      <c r="G120" s="300"/>
      <c r="H120" s="270"/>
      <c r="I120" s="270"/>
      <c r="J120" s="270"/>
      <c r="K120" s="302"/>
      <c r="L120" s="270"/>
      <c r="M120" s="270"/>
      <c r="N120" s="26"/>
      <c r="O120" s="26"/>
      <c r="P120" s="26"/>
      <c r="Q120" s="26"/>
      <c r="R120" s="270"/>
      <c r="S120" s="273"/>
      <c r="T120" s="273"/>
      <c r="U120" s="270"/>
      <c r="V120" s="276">
        <f>SUM(V87:V119)</f>
        <v>3261010.95096</v>
      </c>
      <c r="W120" s="270"/>
    </row>
    <row r="121" spans="19:22" ht="18" customHeight="1">
      <c r="S121" s="27"/>
      <c r="V121" s="27"/>
    </row>
    <row r="122" ht="12.75">
      <c r="S122" s="27"/>
    </row>
    <row r="123" ht="12.75">
      <c r="S123" s="27"/>
    </row>
    <row r="124" spans="19:22" ht="12.75">
      <c r="S124" s="27"/>
      <c r="V124" s="27"/>
    </row>
    <row r="125" ht="12.75">
      <c r="S125" s="27"/>
    </row>
    <row r="126" ht="12.75">
      <c r="S126" s="27"/>
    </row>
    <row r="127" spans="19:22" ht="12.75">
      <c r="S127" s="27"/>
      <c r="V127" s="27"/>
    </row>
    <row r="128" ht="12.75">
      <c r="S128" s="27"/>
    </row>
    <row r="129" ht="12.75">
      <c r="S129" s="27"/>
    </row>
    <row r="130" spans="19:22" ht="12.75">
      <c r="S130" s="27"/>
      <c r="V130" s="27"/>
    </row>
    <row r="131" ht="12.75">
      <c r="S131" s="27"/>
    </row>
    <row r="132" ht="12.75">
      <c r="S132" s="27"/>
    </row>
    <row r="133" spans="19:22" ht="12.75">
      <c r="S133" s="27"/>
      <c r="V133" s="27"/>
    </row>
    <row r="134" ht="12.75">
      <c r="S134" s="27"/>
    </row>
    <row r="135" ht="12.75">
      <c r="S135" s="27"/>
    </row>
    <row r="136" spans="19:22" ht="12.75">
      <c r="S136" s="27"/>
      <c r="V136" s="27"/>
    </row>
    <row r="137" ht="12.75">
      <c r="S137" s="27"/>
    </row>
    <row r="138" ht="12.75">
      <c r="S138" s="27"/>
    </row>
    <row r="139" spans="19:22" ht="12.75">
      <c r="S139" s="27"/>
      <c r="V139" s="27"/>
    </row>
    <row r="140" ht="12.75">
      <c r="S140" s="27"/>
    </row>
    <row r="141" ht="12.75">
      <c r="S141" s="27"/>
    </row>
    <row r="142" spans="19:22" ht="12.75">
      <c r="S142" s="27"/>
      <c r="V142" s="27"/>
    </row>
    <row r="143" ht="12.75">
      <c r="S143" s="27"/>
    </row>
    <row r="144" ht="12.75">
      <c r="S144" s="27"/>
    </row>
    <row r="145" spans="19:22" ht="12.75">
      <c r="S145" s="27"/>
      <c r="V145" s="27"/>
    </row>
    <row r="146" ht="12.75">
      <c r="S146" s="27"/>
    </row>
    <row r="147" ht="12.75">
      <c r="S147" s="27"/>
    </row>
    <row r="148" spans="19:22" ht="12.75">
      <c r="S148" s="27"/>
      <c r="V148" s="27"/>
    </row>
    <row r="149" ht="12.75">
      <c r="S149" s="27"/>
    </row>
    <row r="150" ht="12.75">
      <c r="S150" s="27"/>
    </row>
    <row r="151" spans="19:22" ht="12.75">
      <c r="S151" s="27"/>
      <c r="V151" s="27"/>
    </row>
    <row r="152" ht="12.75">
      <c r="S152" s="27"/>
    </row>
    <row r="153" ht="12.75">
      <c r="S153" s="27"/>
    </row>
    <row r="154" spans="19:22" ht="12.75">
      <c r="S154" s="27"/>
      <c r="V154" s="27"/>
    </row>
    <row r="155" ht="12.75">
      <c r="S155" s="27"/>
    </row>
    <row r="156" ht="12.75">
      <c r="S156" s="27"/>
    </row>
    <row r="157" spans="19:22" ht="12.75">
      <c r="S157" s="27"/>
      <c r="V157" s="27"/>
    </row>
    <row r="158" ht="12.75">
      <c r="S158" s="27"/>
    </row>
    <row r="159" ht="12.75">
      <c r="S159" s="27"/>
    </row>
    <row r="160" spans="19:22" ht="12.75">
      <c r="S160" s="27"/>
      <c r="V160" s="27"/>
    </row>
    <row r="161" ht="12.75">
      <c r="S161" s="27"/>
    </row>
    <row r="162" ht="12.75">
      <c r="S162" s="27"/>
    </row>
    <row r="163" spans="19:22" ht="12.75">
      <c r="S163" s="27"/>
      <c r="V163" s="27"/>
    </row>
    <row r="164" ht="12.75">
      <c r="S164" s="27"/>
    </row>
    <row r="165" ht="12.75">
      <c r="S165" s="27"/>
    </row>
    <row r="166" spans="19:22" ht="12.75">
      <c r="S166" s="27"/>
      <c r="V166" s="27"/>
    </row>
    <row r="167" ht="12.75">
      <c r="S167" s="27"/>
    </row>
    <row r="168" ht="12.75">
      <c r="S168" s="27"/>
    </row>
    <row r="169" spans="19:22" ht="12.75">
      <c r="S169" s="27"/>
      <c r="V169" s="27"/>
    </row>
    <row r="170" ht="12.75">
      <c r="S170" s="27"/>
    </row>
    <row r="171" ht="12.75">
      <c r="S171" s="27"/>
    </row>
    <row r="172" spans="19:22" ht="12.75">
      <c r="S172" s="27"/>
      <c r="V172" s="27"/>
    </row>
    <row r="173" ht="12.75">
      <c r="S173" s="27"/>
    </row>
    <row r="174" ht="12.75">
      <c r="S174" s="27"/>
    </row>
    <row r="175" spans="19:22" ht="12.75">
      <c r="S175" s="27"/>
      <c r="V175" s="27"/>
    </row>
    <row r="176" ht="12.75">
      <c r="S176" s="27"/>
    </row>
    <row r="177" ht="12.75">
      <c r="S177" s="27"/>
    </row>
    <row r="178" spans="19:22" ht="12.75">
      <c r="S178" s="27"/>
      <c r="V178" s="27"/>
    </row>
    <row r="179" ht="12.75">
      <c r="S179" s="27"/>
    </row>
    <row r="180" ht="12.75">
      <c r="S180" s="27"/>
    </row>
    <row r="181" spans="19:22" ht="12.75">
      <c r="S181" s="27"/>
      <c r="V181" s="27"/>
    </row>
    <row r="182" ht="12.75">
      <c r="S182" s="27"/>
    </row>
    <row r="183" ht="12.75">
      <c r="S183" s="27"/>
    </row>
    <row r="184" spans="19:22" ht="12.75">
      <c r="S184" s="27"/>
      <c r="V184" s="27"/>
    </row>
    <row r="185" ht="12.75">
      <c r="S185" s="27"/>
    </row>
    <row r="186" ht="12.75">
      <c r="S186" s="27"/>
    </row>
    <row r="187" spans="19:22" ht="12.75">
      <c r="S187" s="27"/>
      <c r="V187" s="27"/>
    </row>
    <row r="188" ht="12.75">
      <c r="S188" s="27"/>
    </row>
    <row r="189" ht="12.75">
      <c r="S189" s="27"/>
    </row>
    <row r="190" spans="19:22" ht="12.75">
      <c r="S190" s="27"/>
      <c r="V190" s="27"/>
    </row>
    <row r="191" ht="12.75">
      <c r="S191" s="27"/>
    </row>
    <row r="192" ht="12.75">
      <c r="S192" s="27"/>
    </row>
    <row r="193" spans="19:22" ht="12.75">
      <c r="S193" s="27"/>
      <c r="V193" s="27"/>
    </row>
    <row r="194" ht="12.75">
      <c r="S194" s="27"/>
    </row>
    <row r="195" ht="12.75">
      <c r="S195" s="27"/>
    </row>
    <row r="196" spans="19:22" ht="12.75">
      <c r="S196" s="27"/>
      <c r="V196" s="27"/>
    </row>
    <row r="197" ht="12.75">
      <c r="S197" s="27"/>
    </row>
    <row r="198" ht="12.75">
      <c r="S198" s="27"/>
    </row>
    <row r="199" spans="19:22" ht="12.75">
      <c r="S199" s="27"/>
      <c r="V199" s="27"/>
    </row>
    <row r="200" ht="12.75">
      <c r="S200" s="27"/>
    </row>
    <row r="201" ht="12.75">
      <c r="S201" s="27"/>
    </row>
    <row r="202" spans="19:22" ht="12.75">
      <c r="S202" s="27"/>
      <c r="V202" s="27"/>
    </row>
    <row r="203" ht="12.75">
      <c r="S203" s="27"/>
    </row>
    <row r="204" ht="12.75">
      <c r="S204" s="27"/>
    </row>
    <row r="205" spans="19:22" ht="12.75">
      <c r="S205" s="27"/>
      <c r="V205" s="27"/>
    </row>
    <row r="206" ht="12.75">
      <c r="S206" s="27"/>
    </row>
    <row r="207" ht="12.75">
      <c r="S207" s="27"/>
    </row>
    <row r="208" spans="19:22" ht="12.75">
      <c r="S208" s="27"/>
      <c r="V208" s="27"/>
    </row>
    <row r="209" ht="12.75">
      <c r="S209" s="27"/>
    </row>
    <row r="210" ht="12.75">
      <c r="S210" s="27"/>
    </row>
    <row r="211" spans="19:22" ht="12.75">
      <c r="S211" s="27"/>
      <c r="V211" s="27"/>
    </row>
    <row r="212" ht="12.75">
      <c r="S212" s="27"/>
    </row>
    <row r="213" ht="12.75">
      <c r="S213" s="27"/>
    </row>
    <row r="214" spans="19:22" ht="12.75">
      <c r="S214" s="27"/>
      <c r="V214" s="27"/>
    </row>
    <row r="215" ht="12.75">
      <c r="S215" s="27"/>
    </row>
    <row r="216" ht="12.75">
      <c r="S216" s="27"/>
    </row>
    <row r="217" spans="19:22" ht="12.75">
      <c r="S217" s="27"/>
      <c r="V217" s="27"/>
    </row>
    <row r="218" ht="12.75">
      <c r="S218" s="27"/>
    </row>
    <row r="219" ht="12.75">
      <c r="S219" s="27"/>
    </row>
    <row r="220" spans="19:22" ht="12.75">
      <c r="S220" s="27"/>
      <c r="V220" s="27"/>
    </row>
    <row r="221" ht="12.75">
      <c r="S221" s="27"/>
    </row>
    <row r="222" ht="12.75">
      <c r="S222" s="27"/>
    </row>
    <row r="223" spans="19:22" ht="12.75">
      <c r="S223" s="27"/>
      <c r="V223" s="27"/>
    </row>
    <row r="224" ht="12.75">
      <c r="S224" s="27"/>
    </row>
    <row r="225" ht="12.75">
      <c r="S225" s="27"/>
    </row>
    <row r="226" spans="19:22" ht="12.75">
      <c r="S226" s="27"/>
      <c r="V226" s="27"/>
    </row>
    <row r="227" ht="12.75">
      <c r="S227" s="27"/>
    </row>
    <row r="228" ht="12.75">
      <c r="S228" s="27"/>
    </row>
    <row r="229" spans="19:22" ht="12.75">
      <c r="S229" s="27"/>
      <c r="V229" s="27"/>
    </row>
    <row r="230" ht="12.75">
      <c r="S230" s="27"/>
    </row>
    <row r="231" ht="12.75">
      <c r="S231" s="27"/>
    </row>
    <row r="232" spans="19:22" ht="12.75">
      <c r="S232" s="27"/>
      <c r="V232" s="27"/>
    </row>
    <row r="233" ht="12.75">
      <c r="S233" s="27"/>
    </row>
    <row r="234" ht="12.75">
      <c r="S234" s="27"/>
    </row>
    <row r="235" spans="19:22" ht="12.75">
      <c r="S235" s="27"/>
      <c r="V235" s="27"/>
    </row>
    <row r="236" ht="12.75">
      <c r="S236" s="27"/>
    </row>
    <row r="237" ht="12.75">
      <c r="S237" s="27"/>
    </row>
    <row r="238" spans="19:22" ht="12.75">
      <c r="S238" s="27"/>
      <c r="V238" s="27"/>
    </row>
    <row r="239" ht="12.75">
      <c r="S239" s="27"/>
    </row>
    <row r="240" ht="12.75">
      <c r="S240" s="27"/>
    </row>
    <row r="241" spans="19:22" ht="12.75">
      <c r="S241" s="27"/>
      <c r="V241" s="27"/>
    </row>
    <row r="242" ht="12.75">
      <c r="S242" s="27"/>
    </row>
    <row r="243" ht="12.75">
      <c r="S243" s="27"/>
    </row>
    <row r="244" spans="19:22" ht="12.75">
      <c r="S244" s="27"/>
      <c r="V244" s="27"/>
    </row>
    <row r="245" ht="12.75">
      <c r="S245" s="27"/>
    </row>
    <row r="246" ht="12.75">
      <c r="S246" s="27"/>
    </row>
    <row r="247" spans="19:22" ht="12.75">
      <c r="S247" s="27"/>
      <c r="V247" s="27"/>
    </row>
    <row r="248" ht="12.75">
      <c r="S248" s="27"/>
    </row>
    <row r="249" ht="12.75">
      <c r="S249" s="27"/>
    </row>
    <row r="250" spans="19:22" ht="12.75">
      <c r="S250" s="27"/>
      <c r="V250" s="27"/>
    </row>
    <row r="251" ht="12.75">
      <c r="S251" s="27"/>
    </row>
    <row r="252" ht="12.75">
      <c r="S252" s="27"/>
    </row>
    <row r="253" spans="19:22" ht="12.75">
      <c r="S253" s="27"/>
      <c r="V253" s="27"/>
    </row>
    <row r="254" ht="12.75">
      <c r="S254" s="27"/>
    </row>
    <row r="255" ht="12.75">
      <c r="S255" s="27"/>
    </row>
    <row r="256" spans="19:22" ht="12.75">
      <c r="S256" s="27"/>
      <c r="V256" s="27"/>
    </row>
    <row r="257" ht="12.75">
      <c r="S257" s="27"/>
    </row>
    <row r="258" ht="12.75">
      <c r="S258" s="27"/>
    </row>
    <row r="259" spans="19:22" ht="12.75">
      <c r="S259" s="27"/>
      <c r="V259" s="27"/>
    </row>
    <row r="260" ht="12.75">
      <c r="S260" s="27"/>
    </row>
    <row r="261" ht="12.75">
      <c r="S261" s="27"/>
    </row>
    <row r="262" spans="19:22" ht="12.75">
      <c r="S262" s="27"/>
      <c r="V262" s="27"/>
    </row>
    <row r="263" ht="12.75">
      <c r="S263" s="27"/>
    </row>
    <row r="264" ht="12.75">
      <c r="S264" s="27"/>
    </row>
    <row r="265" spans="19:22" ht="12.75">
      <c r="S265" s="27"/>
      <c r="V265" s="27"/>
    </row>
    <row r="266" ht="12.75">
      <c r="S266" s="27"/>
    </row>
    <row r="267" ht="12.75">
      <c r="S267" s="27"/>
    </row>
    <row r="268" spans="19:22" ht="12.75">
      <c r="S268" s="27"/>
      <c r="V268" s="27"/>
    </row>
    <row r="269" ht="12.75">
      <c r="S269" s="27"/>
    </row>
    <row r="270" ht="12.75">
      <c r="S270" s="27"/>
    </row>
    <row r="271" spans="19:22" ht="12.75">
      <c r="S271" s="27"/>
      <c r="V271" s="27"/>
    </row>
    <row r="272" ht="12.75">
      <c r="S272" s="27"/>
    </row>
    <row r="273" ht="12.75">
      <c r="S273" s="27"/>
    </row>
    <row r="274" spans="19:22" ht="12.75">
      <c r="S274" s="27"/>
      <c r="V274" s="27"/>
    </row>
    <row r="275" ht="12.75">
      <c r="S275" s="27"/>
    </row>
    <row r="276" ht="12.75">
      <c r="S276" s="27"/>
    </row>
  </sheetData>
  <sheetProtection/>
  <mergeCells count="751">
    <mergeCell ref="I2:M2"/>
    <mergeCell ref="C1:P1"/>
    <mergeCell ref="E2:E3"/>
    <mergeCell ref="F2:H2"/>
    <mergeCell ref="N2:Q2"/>
    <mergeCell ref="A4:A6"/>
    <mergeCell ref="B4:B6"/>
    <mergeCell ref="C4:C6"/>
    <mergeCell ref="D4:D6"/>
    <mergeCell ref="A2:A3"/>
    <mergeCell ref="B2:B3"/>
    <mergeCell ref="C2:C3"/>
    <mergeCell ref="D2:D3"/>
    <mergeCell ref="M7:M9"/>
    <mergeCell ref="L4:L6"/>
    <mergeCell ref="E4:E6"/>
    <mergeCell ref="F4:F6"/>
    <mergeCell ref="G4:G6"/>
    <mergeCell ref="H4:H6"/>
    <mergeCell ref="I4:I6"/>
    <mergeCell ref="J4:J6"/>
    <mergeCell ref="K7:K9"/>
    <mergeCell ref="M4:M6"/>
    <mergeCell ref="A7:A9"/>
    <mergeCell ref="B7:B9"/>
    <mergeCell ref="C7:C9"/>
    <mergeCell ref="D7:D9"/>
    <mergeCell ref="E7:E9"/>
    <mergeCell ref="F7:F9"/>
    <mergeCell ref="G7:G9"/>
    <mergeCell ref="K4:K6"/>
    <mergeCell ref="L7:L9"/>
    <mergeCell ref="K10:K12"/>
    <mergeCell ref="A10:A12"/>
    <mergeCell ref="B10:B12"/>
    <mergeCell ref="J10:J12"/>
    <mergeCell ref="F10:F12"/>
    <mergeCell ref="L10:L12"/>
    <mergeCell ref="H7:H9"/>
    <mergeCell ref="I7:I9"/>
    <mergeCell ref="J7:J9"/>
    <mergeCell ref="C10:C12"/>
    <mergeCell ref="A13:A15"/>
    <mergeCell ref="I10:I12"/>
    <mergeCell ref="H10:H12"/>
    <mergeCell ref="D10:D12"/>
    <mergeCell ref="E10:E12"/>
    <mergeCell ref="G10:G12"/>
    <mergeCell ref="B13:B15"/>
    <mergeCell ref="C13:C15"/>
    <mergeCell ref="D13:D15"/>
    <mergeCell ref="E13:E15"/>
    <mergeCell ref="F13:F15"/>
    <mergeCell ref="J16:J18"/>
    <mergeCell ref="G13:G15"/>
    <mergeCell ref="K16:K18"/>
    <mergeCell ref="L16:L18"/>
    <mergeCell ref="E16:E18"/>
    <mergeCell ref="F16:F18"/>
    <mergeCell ref="G16:G18"/>
    <mergeCell ref="H16:H18"/>
    <mergeCell ref="I16:I18"/>
    <mergeCell ref="A16:A18"/>
    <mergeCell ref="B16:B18"/>
    <mergeCell ref="C16:C18"/>
    <mergeCell ref="D16:D18"/>
    <mergeCell ref="M13:M15"/>
    <mergeCell ref="J13:J15"/>
    <mergeCell ref="H13:H15"/>
    <mergeCell ref="I13:I15"/>
    <mergeCell ref="L13:L15"/>
    <mergeCell ref="K13:K15"/>
    <mergeCell ref="M16:M18"/>
    <mergeCell ref="A19:A21"/>
    <mergeCell ref="B19:B21"/>
    <mergeCell ref="C19:C21"/>
    <mergeCell ref="D19:D21"/>
    <mergeCell ref="E19:E21"/>
    <mergeCell ref="F19:F21"/>
    <mergeCell ref="G19:G21"/>
    <mergeCell ref="M19:M21"/>
    <mergeCell ref="H19:H21"/>
    <mergeCell ref="I19:I21"/>
    <mergeCell ref="J19:J21"/>
    <mergeCell ref="K19:K21"/>
    <mergeCell ref="L19:L21"/>
    <mergeCell ref="K22:K24"/>
    <mergeCell ref="L22:L24"/>
    <mergeCell ref="M22:M24"/>
    <mergeCell ref="E25:E27"/>
    <mergeCell ref="F25:F27"/>
    <mergeCell ref="I22:I24"/>
    <mergeCell ref="J22:J24"/>
    <mergeCell ref="G22:G24"/>
    <mergeCell ref="H22:H24"/>
    <mergeCell ref="E22:E24"/>
    <mergeCell ref="F22:F24"/>
    <mergeCell ref="G25:G27"/>
    <mergeCell ref="A25:A27"/>
    <mergeCell ref="B25:B27"/>
    <mergeCell ref="C25:C27"/>
    <mergeCell ref="D25:D27"/>
    <mergeCell ref="A22:A24"/>
    <mergeCell ref="B22:B24"/>
    <mergeCell ref="C22:C24"/>
    <mergeCell ref="D22:D24"/>
    <mergeCell ref="M25:M27"/>
    <mergeCell ref="H25:H27"/>
    <mergeCell ref="I25:I27"/>
    <mergeCell ref="J25:J27"/>
    <mergeCell ref="K25:K27"/>
    <mergeCell ref="L25:L27"/>
    <mergeCell ref="F31:F33"/>
    <mergeCell ref="G31:G33"/>
    <mergeCell ref="A28:A30"/>
    <mergeCell ref="B28:B30"/>
    <mergeCell ref="C28:C30"/>
    <mergeCell ref="D28:D30"/>
    <mergeCell ref="C31:C33"/>
    <mergeCell ref="D31:D33"/>
    <mergeCell ref="M28:M30"/>
    <mergeCell ref="K28:K30"/>
    <mergeCell ref="L28:L30"/>
    <mergeCell ref="E28:E30"/>
    <mergeCell ref="F28:F30"/>
    <mergeCell ref="G28:G30"/>
    <mergeCell ref="H28:H30"/>
    <mergeCell ref="I28:I30"/>
    <mergeCell ref="J28:J30"/>
    <mergeCell ref="F34:F36"/>
    <mergeCell ref="G34:G36"/>
    <mergeCell ref="E31:E33"/>
    <mergeCell ref="A31:A33"/>
    <mergeCell ref="B31:B33"/>
    <mergeCell ref="A34:A36"/>
    <mergeCell ref="B34:B36"/>
    <mergeCell ref="C34:C36"/>
    <mergeCell ref="D34:D36"/>
    <mergeCell ref="E34:E36"/>
    <mergeCell ref="H31:H33"/>
    <mergeCell ref="I31:I33"/>
    <mergeCell ref="J31:J33"/>
    <mergeCell ref="K31:K33"/>
    <mergeCell ref="M31:M33"/>
    <mergeCell ref="L31:L33"/>
    <mergeCell ref="K34:K36"/>
    <mergeCell ref="L34:L36"/>
    <mergeCell ref="M40:M42"/>
    <mergeCell ref="M37:M39"/>
    <mergeCell ref="K40:K42"/>
    <mergeCell ref="K37:K39"/>
    <mergeCell ref="L37:L39"/>
    <mergeCell ref="L40:L42"/>
    <mergeCell ref="J34:J36"/>
    <mergeCell ref="H34:H36"/>
    <mergeCell ref="I34:I36"/>
    <mergeCell ref="M34:M36"/>
    <mergeCell ref="A37:A39"/>
    <mergeCell ref="B37:B39"/>
    <mergeCell ref="C37:C39"/>
    <mergeCell ref="A40:A42"/>
    <mergeCell ref="B40:B42"/>
    <mergeCell ref="C40:C42"/>
    <mergeCell ref="D40:D42"/>
    <mergeCell ref="D37:D39"/>
    <mergeCell ref="G43:G45"/>
    <mergeCell ref="I43:I45"/>
    <mergeCell ref="E37:E39"/>
    <mergeCell ref="E40:E42"/>
    <mergeCell ref="F37:F39"/>
    <mergeCell ref="F40:F42"/>
    <mergeCell ref="I40:I42"/>
    <mergeCell ref="G40:G42"/>
    <mergeCell ref="J43:J45"/>
    <mergeCell ref="G37:G39"/>
    <mergeCell ref="H43:H45"/>
    <mergeCell ref="H37:H39"/>
    <mergeCell ref="I37:I39"/>
    <mergeCell ref="J37:J39"/>
    <mergeCell ref="J40:J42"/>
    <mergeCell ref="H40:H42"/>
    <mergeCell ref="E43:E45"/>
    <mergeCell ref="F43:F45"/>
    <mergeCell ref="A46:A48"/>
    <mergeCell ref="B46:B48"/>
    <mergeCell ref="A43:A45"/>
    <mergeCell ref="B43:B45"/>
    <mergeCell ref="C43:C45"/>
    <mergeCell ref="D43:D45"/>
    <mergeCell ref="G46:G48"/>
    <mergeCell ref="L46:L48"/>
    <mergeCell ref="C46:C48"/>
    <mergeCell ref="D46:D48"/>
    <mergeCell ref="H46:H48"/>
    <mergeCell ref="I46:I48"/>
    <mergeCell ref="E46:E48"/>
    <mergeCell ref="F46:F48"/>
    <mergeCell ref="M43:M45"/>
    <mergeCell ref="L43:L45"/>
    <mergeCell ref="K43:K45"/>
    <mergeCell ref="F49:F51"/>
    <mergeCell ref="G49:G51"/>
    <mergeCell ref="H49:H51"/>
    <mergeCell ref="M49:M51"/>
    <mergeCell ref="J46:J48"/>
    <mergeCell ref="K46:K48"/>
    <mergeCell ref="M46:M48"/>
    <mergeCell ref="A49:A51"/>
    <mergeCell ref="B49:B51"/>
    <mergeCell ref="C49:C51"/>
    <mergeCell ref="D49:D51"/>
    <mergeCell ref="A52:A54"/>
    <mergeCell ref="B52:B54"/>
    <mergeCell ref="C52:C54"/>
    <mergeCell ref="D52:D54"/>
    <mergeCell ref="F55:F57"/>
    <mergeCell ref="W55:W57"/>
    <mergeCell ref="M55:M57"/>
    <mergeCell ref="U55:U57"/>
    <mergeCell ref="I55:I57"/>
    <mergeCell ref="J55:J57"/>
    <mergeCell ref="K55:K57"/>
    <mergeCell ref="L55:L57"/>
    <mergeCell ref="G55:G57"/>
    <mergeCell ref="H55:H57"/>
    <mergeCell ref="M52:M54"/>
    <mergeCell ref="K49:K51"/>
    <mergeCell ref="L49:L51"/>
    <mergeCell ref="K52:K54"/>
    <mergeCell ref="E49:E51"/>
    <mergeCell ref="L52:L54"/>
    <mergeCell ref="E52:E54"/>
    <mergeCell ref="F52:F54"/>
    <mergeCell ref="I49:I51"/>
    <mergeCell ref="J49:J51"/>
    <mergeCell ref="H52:H54"/>
    <mergeCell ref="I52:I54"/>
    <mergeCell ref="J52:J54"/>
    <mergeCell ref="G52:G54"/>
    <mergeCell ref="E55:E57"/>
    <mergeCell ref="A58:A60"/>
    <mergeCell ref="B58:B60"/>
    <mergeCell ref="C58:C60"/>
    <mergeCell ref="D58:D60"/>
    <mergeCell ref="A55:A57"/>
    <mergeCell ref="B55:B57"/>
    <mergeCell ref="C55:C57"/>
    <mergeCell ref="D55:D57"/>
    <mergeCell ref="A61:A63"/>
    <mergeCell ref="B61:B63"/>
    <mergeCell ref="M58:M60"/>
    <mergeCell ref="H58:H60"/>
    <mergeCell ref="I58:I60"/>
    <mergeCell ref="J58:J60"/>
    <mergeCell ref="K58:K60"/>
    <mergeCell ref="L58:L60"/>
    <mergeCell ref="E58:E60"/>
    <mergeCell ref="F58:F60"/>
    <mergeCell ref="A64:A66"/>
    <mergeCell ref="B64:B66"/>
    <mergeCell ref="C64:C66"/>
    <mergeCell ref="D64:D66"/>
    <mergeCell ref="G58:G60"/>
    <mergeCell ref="F61:F63"/>
    <mergeCell ref="G61:G63"/>
    <mergeCell ref="F64:F66"/>
    <mergeCell ref="I67:I69"/>
    <mergeCell ref="C61:C63"/>
    <mergeCell ref="D61:D63"/>
    <mergeCell ref="E64:E66"/>
    <mergeCell ref="I61:I63"/>
    <mergeCell ref="E61:E63"/>
    <mergeCell ref="H61:H63"/>
    <mergeCell ref="C67:C69"/>
    <mergeCell ref="D67:D69"/>
    <mergeCell ref="G64:G66"/>
    <mergeCell ref="M64:M66"/>
    <mergeCell ref="L64:L66"/>
    <mergeCell ref="L61:L63"/>
    <mergeCell ref="H64:H66"/>
    <mergeCell ref="M61:M63"/>
    <mergeCell ref="J61:J63"/>
    <mergeCell ref="K61:K63"/>
    <mergeCell ref="I64:I66"/>
    <mergeCell ref="J64:J66"/>
    <mergeCell ref="K64:K66"/>
    <mergeCell ref="E70:E72"/>
    <mergeCell ref="M70:M72"/>
    <mergeCell ref="L70:L72"/>
    <mergeCell ref="F70:F72"/>
    <mergeCell ref="G70:G72"/>
    <mergeCell ref="H70:H72"/>
    <mergeCell ref="I70:I72"/>
    <mergeCell ref="J70:J72"/>
    <mergeCell ref="K70:K72"/>
    <mergeCell ref="A67:A69"/>
    <mergeCell ref="K67:K69"/>
    <mergeCell ref="L67:L69"/>
    <mergeCell ref="M67:M69"/>
    <mergeCell ref="G67:G69"/>
    <mergeCell ref="H67:H69"/>
    <mergeCell ref="E67:E69"/>
    <mergeCell ref="F67:F69"/>
    <mergeCell ref="B67:B69"/>
    <mergeCell ref="J67:J69"/>
    <mergeCell ref="A70:A72"/>
    <mergeCell ref="B70:B72"/>
    <mergeCell ref="C70:C72"/>
    <mergeCell ref="D70:D72"/>
    <mergeCell ref="A76:A78"/>
    <mergeCell ref="B76:B78"/>
    <mergeCell ref="C76:C78"/>
    <mergeCell ref="D76:D78"/>
    <mergeCell ref="A73:A75"/>
    <mergeCell ref="B73:B75"/>
    <mergeCell ref="C73:C75"/>
    <mergeCell ref="D73:D75"/>
    <mergeCell ref="E73:E75"/>
    <mergeCell ref="F76:F78"/>
    <mergeCell ref="F73:F75"/>
    <mergeCell ref="G73:G75"/>
    <mergeCell ref="E76:E78"/>
    <mergeCell ref="G76:G78"/>
    <mergeCell ref="L73:L75"/>
    <mergeCell ref="M73:M75"/>
    <mergeCell ref="H76:H78"/>
    <mergeCell ref="I76:I78"/>
    <mergeCell ref="J76:J78"/>
    <mergeCell ref="J73:J75"/>
    <mergeCell ref="K73:K75"/>
    <mergeCell ref="H73:H75"/>
    <mergeCell ref="K76:K78"/>
    <mergeCell ref="I73:I75"/>
    <mergeCell ref="M76:M78"/>
    <mergeCell ref="L76:L78"/>
    <mergeCell ref="I79:I81"/>
    <mergeCell ref="J79:J81"/>
    <mergeCell ref="M79:M81"/>
    <mergeCell ref="K79:K81"/>
    <mergeCell ref="L79:L81"/>
    <mergeCell ref="A82:A84"/>
    <mergeCell ref="B82:B84"/>
    <mergeCell ref="C82:C84"/>
    <mergeCell ref="D82:D84"/>
    <mergeCell ref="F79:F81"/>
    <mergeCell ref="H79:H81"/>
    <mergeCell ref="G79:G81"/>
    <mergeCell ref="A79:A81"/>
    <mergeCell ref="B79:B81"/>
    <mergeCell ref="C79:C81"/>
    <mergeCell ref="D79:D81"/>
    <mergeCell ref="E79:E81"/>
    <mergeCell ref="D88:D90"/>
    <mergeCell ref="E88:E90"/>
    <mergeCell ref="F88:F90"/>
    <mergeCell ref="M82:M84"/>
    <mergeCell ref="G82:G84"/>
    <mergeCell ref="E82:E84"/>
    <mergeCell ref="L82:L84"/>
    <mergeCell ref="K82:K84"/>
    <mergeCell ref="D85:D87"/>
    <mergeCell ref="E85:E87"/>
    <mergeCell ref="G88:G90"/>
    <mergeCell ref="H82:H84"/>
    <mergeCell ref="I82:I84"/>
    <mergeCell ref="F85:F87"/>
    <mergeCell ref="G85:G87"/>
    <mergeCell ref="H88:H90"/>
    <mergeCell ref="H85:H87"/>
    <mergeCell ref="F82:F84"/>
    <mergeCell ref="J88:J90"/>
    <mergeCell ref="K85:K87"/>
    <mergeCell ref="J82:J84"/>
    <mergeCell ref="I85:I87"/>
    <mergeCell ref="J85:J87"/>
    <mergeCell ref="I88:I90"/>
    <mergeCell ref="K88:K90"/>
    <mergeCell ref="L88:L90"/>
    <mergeCell ref="L85:L87"/>
    <mergeCell ref="M88:M90"/>
    <mergeCell ref="M85:M87"/>
    <mergeCell ref="A85:A87"/>
    <mergeCell ref="B88:B90"/>
    <mergeCell ref="C88:C90"/>
    <mergeCell ref="B85:B87"/>
    <mergeCell ref="C85:C87"/>
    <mergeCell ref="M91:M93"/>
    <mergeCell ref="I91:I93"/>
    <mergeCell ref="J91:J93"/>
    <mergeCell ref="K91:K93"/>
    <mergeCell ref="L91:L93"/>
    <mergeCell ref="A91:A93"/>
    <mergeCell ref="B91:B93"/>
    <mergeCell ref="A88:A90"/>
    <mergeCell ref="C91:C93"/>
    <mergeCell ref="C94:C96"/>
    <mergeCell ref="D94:D96"/>
    <mergeCell ref="E94:E96"/>
    <mergeCell ref="E91:E93"/>
    <mergeCell ref="K106:K108"/>
    <mergeCell ref="I118:I120"/>
    <mergeCell ref="J118:J120"/>
    <mergeCell ref="D91:D93"/>
    <mergeCell ref="E118:E120"/>
    <mergeCell ref="J109:J111"/>
    <mergeCell ref="K118:K120"/>
    <mergeCell ref="G94:G96"/>
    <mergeCell ref="I106:I108"/>
    <mergeCell ref="K94:K96"/>
    <mergeCell ref="M109:M111"/>
    <mergeCell ref="M118:M120"/>
    <mergeCell ref="M115:M117"/>
    <mergeCell ref="L115:L117"/>
    <mergeCell ref="L118:L120"/>
    <mergeCell ref="W94:W96"/>
    <mergeCell ref="W97:W99"/>
    <mergeCell ref="W100:W102"/>
    <mergeCell ref="W109:W111"/>
    <mergeCell ref="W112:W114"/>
    <mergeCell ref="W103:W105"/>
    <mergeCell ref="L112:L114"/>
    <mergeCell ref="M112:M114"/>
    <mergeCell ref="L109:L111"/>
    <mergeCell ref="M106:M108"/>
    <mergeCell ref="L106:L108"/>
    <mergeCell ref="W106:W108"/>
    <mergeCell ref="U103:U105"/>
    <mergeCell ref="U109:U111"/>
    <mergeCell ref="I100:I102"/>
    <mergeCell ref="J100:J102"/>
    <mergeCell ref="I112:I114"/>
    <mergeCell ref="J112:J114"/>
    <mergeCell ref="G106:G108"/>
    <mergeCell ref="F91:F93"/>
    <mergeCell ref="G91:G93"/>
    <mergeCell ref="H91:H93"/>
    <mergeCell ref="F118:F120"/>
    <mergeCell ref="G118:G120"/>
    <mergeCell ref="H118:H120"/>
    <mergeCell ref="G115:G117"/>
    <mergeCell ref="H115:H117"/>
    <mergeCell ref="A115:A117"/>
    <mergeCell ref="B115:B117"/>
    <mergeCell ref="C115:C117"/>
    <mergeCell ref="D115:D117"/>
    <mergeCell ref="E112:E114"/>
    <mergeCell ref="F112:F114"/>
    <mergeCell ref="F115:F117"/>
    <mergeCell ref="K109:K111"/>
    <mergeCell ref="I115:I117"/>
    <mergeCell ref="J115:J117"/>
    <mergeCell ref="K112:K114"/>
    <mergeCell ref="K115:K117"/>
    <mergeCell ref="G112:G114"/>
    <mergeCell ref="H112:H114"/>
    <mergeCell ref="D97:D99"/>
    <mergeCell ref="A103:A105"/>
    <mergeCell ref="A106:A108"/>
    <mergeCell ref="B106:B108"/>
    <mergeCell ref="C103:C105"/>
    <mergeCell ref="B103:B105"/>
    <mergeCell ref="C100:C102"/>
    <mergeCell ref="C97:C99"/>
    <mergeCell ref="C106:C108"/>
    <mergeCell ref="D106:D108"/>
    <mergeCell ref="A94:A96"/>
    <mergeCell ref="B94:B96"/>
    <mergeCell ref="A100:A102"/>
    <mergeCell ref="B100:B102"/>
    <mergeCell ref="A97:A99"/>
    <mergeCell ref="B97:B99"/>
    <mergeCell ref="M97:M99"/>
    <mergeCell ref="K100:K102"/>
    <mergeCell ref="M100:M102"/>
    <mergeCell ref="K103:K105"/>
    <mergeCell ref="L97:L99"/>
    <mergeCell ref="L103:L105"/>
    <mergeCell ref="L100:L102"/>
    <mergeCell ref="D103:D105"/>
    <mergeCell ref="I103:I105"/>
    <mergeCell ref="H103:H105"/>
    <mergeCell ref="F97:F99"/>
    <mergeCell ref="G97:G99"/>
    <mergeCell ref="I97:I99"/>
    <mergeCell ref="E100:E102"/>
    <mergeCell ref="E103:E105"/>
    <mergeCell ref="G103:G105"/>
    <mergeCell ref="F103:F105"/>
    <mergeCell ref="E106:E108"/>
    <mergeCell ref="F106:F108"/>
    <mergeCell ref="J106:J108"/>
    <mergeCell ref="J94:J96"/>
    <mergeCell ref="E97:E99"/>
    <mergeCell ref="J103:J105"/>
    <mergeCell ref="I94:I96"/>
    <mergeCell ref="F94:F96"/>
    <mergeCell ref="F100:F102"/>
    <mergeCell ref="H106:H108"/>
    <mergeCell ref="D100:D102"/>
    <mergeCell ref="M103:M105"/>
    <mergeCell ref="H94:H96"/>
    <mergeCell ref="M94:M96"/>
    <mergeCell ref="G100:G102"/>
    <mergeCell ref="H100:H102"/>
    <mergeCell ref="L94:L96"/>
    <mergeCell ref="H97:H99"/>
    <mergeCell ref="J97:J99"/>
    <mergeCell ref="K97:K99"/>
    <mergeCell ref="A118:D120"/>
    <mergeCell ref="G109:G111"/>
    <mergeCell ref="H109:H111"/>
    <mergeCell ref="I109:I111"/>
    <mergeCell ref="D109:D111"/>
    <mergeCell ref="E109:E111"/>
    <mergeCell ref="F109:F111"/>
    <mergeCell ref="A109:A111"/>
    <mergeCell ref="E115:E117"/>
    <mergeCell ref="D112:D114"/>
    <mergeCell ref="A112:A114"/>
    <mergeCell ref="B112:B114"/>
    <mergeCell ref="C112:C114"/>
    <mergeCell ref="C109:C111"/>
    <mergeCell ref="B109:B111"/>
    <mergeCell ref="W70:W72"/>
    <mergeCell ref="W52:W54"/>
    <mergeCell ref="W28:W30"/>
    <mergeCell ref="W31:W33"/>
    <mergeCell ref="W34:W36"/>
    <mergeCell ref="W61:W63"/>
    <mergeCell ref="W37:W39"/>
    <mergeCell ref="W40:W42"/>
    <mergeCell ref="W43:W45"/>
    <mergeCell ref="W46:W48"/>
    <mergeCell ref="W91:W93"/>
    <mergeCell ref="W67:W69"/>
    <mergeCell ref="W7:W9"/>
    <mergeCell ref="W10:W12"/>
    <mergeCell ref="W13:W15"/>
    <mergeCell ref="W64:W66"/>
    <mergeCell ref="W19:W21"/>
    <mergeCell ref="W16:W18"/>
    <mergeCell ref="W49:W51"/>
    <mergeCell ref="W58:W60"/>
    <mergeCell ref="W22:W24"/>
    <mergeCell ref="W25:W27"/>
    <mergeCell ref="W2:W3"/>
    <mergeCell ref="W115:W117"/>
    <mergeCell ref="W73:W75"/>
    <mergeCell ref="W76:W78"/>
    <mergeCell ref="W79:W81"/>
    <mergeCell ref="W82:W84"/>
    <mergeCell ref="W85:W87"/>
    <mergeCell ref="W88:W90"/>
    <mergeCell ref="W4:W6"/>
    <mergeCell ref="U2:U3"/>
    <mergeCell ref="V2:V3"/>
    <mergeCell ref="R4:R6"/>
    <mergeCell ref="S4:S6"/>
    <mergeCell ref="T4:T6"/>
    <mergeCell ref="U4:U6"/>
    <mergeCell ref="V4:V6"/>
    <mergeCell ref="R2:T2"/>
    <mergeCell ref="V7:V9"/>
    <mergeCell ref="R10:R12"/>
    <mergeCell ref="S10:S12"/>
    <mergeCell ref="T10:T12"/>
    <mergeCell ref="U10:U12"/>
    <mergeCell ref="V10:V12"/>
    <mergeCell ref="R7:R9"/>
    <mergeCell ref="S7:S9"/>
    <mergeCell ref="T7:T9"/>
    <mergeCell ref="U7:U9"/>
    <mergeCell ref="V13:V15"/>
    <mergeCell ref="R16:R18"/>
    <mergeCell ref="S16:S18"/>
    <mergeCell ref="T16:T18"/>
    <mergeCell ref="U16:U18"/>
    <mergeCell ref="V16:V18"/>
    <mergeCell ref="R13:R15"/>
    <mergeCell ref="S13:S15"/>
    <mergeCell ref="T13:T15"/>
    <mergeCell ref="U13:U15"/>
    <mergeCell ref="V19:V21"/>
    <mergeCell ref="R22:R24"/>
    <mergeCell ref="S22:S24"/>
    <mergeCell ref="T22:T24"/>
    <mergeCell ref="U22:U24"/>
    <mergeCell ref="R19:R21"/>
    <mergeCell ref="S19:S21"/>
    <mergeCell ref="T19:T21"/>
    <mergeCell ref="U19:U21"/>
    <mergeCell ref="V22:V24"/>
    <mergeCell ref="V25:V27"/>
    <mergeCell ref="R28:R30"/>
    <mergeCell ref="S28:S30"/>
    <mergeCell ref="T28:T30"/>
    <mergeCell ref="U28:U30"/>
    <mergeCell ref="V28:V30"/>
    <mergeCell ref="R25:R27"/>
    <mergeCell ref="S25:S27"/>
    <mergeCell ref="T25:T27"/>
    <mergeCell ref="U25:U27"/>
    <mergeCell ref="V31:V33"/>
    <mergeCell ref="R34:R36"/>
    <mergeCell ref="S34:S36"/>
    <mergeCell ref="T34:T36"/>
    <mergeCell ref="U34:U36"/>
    <mergeCell ref="V34:V36"/>
    <mergeCell ref="R31:R33"/>
    <mergeCell ref="S31:S33"/>
    <mergeCell ref="T31:T33"/>
    <mergeCell ref="U31:U33"/>
    <mergeCell ref="V37:V39"/>
    <mergeCell ref="R40:R42"/>
    <mergeCell ref="S40:S42"/>
    <mergeCell ref="T40:T42"/>
    <mergeCell ref="U40:U42"/>
    <mergeCell ref="V40:V42"/>
    <mergeCell ref="R37:R39"/>
    <mergeCell ref="S37:S39"/>
    <mergeCell ref="T37:T39"/>
    <mergeCell ref="U37:U39"/>
    <mergeCell ref="V43:V45"/>
    <mergeCell ref="R46:R48"/>
    <mergeCell ref="S46:S48"/>
    <mergeCell ref="T46:T48"/>
    <mergeCell ref="U46:U48"/>
    <mergeCell ref="V46:V48"/>
    <mergeCell ref="R43:R45"/>
    <mergeCell ref="S43:S45"/>
    <mergeCell ref="T43:T45"/>
    <mergeCell ref="U43:U45"/>
    <mergeCell ref="V49:V51"/>
    <mergeCell ref="R52:R54"/>
    <mergeCell ref="S52:S54"/>
    <mergeCell ref="T52:T54"/>
    <mergeCell ref="U52:U54"/>
    <mergeCell ref="V52:V54"/>
    <mergeCell ref="R49:R51"/>
    <mergeCell ref="S49:S51"/>
    <mergeCell ref="T49:T51"/>
    <mergeCell ref="U49:U51"/>
    <mergeCell ref="V55:V57"/>
    <mergeCell ref="R58:R60"/>
    <mergeCell ref="S58:S60"/>
    <mergeCell ref="T58:T60"/>
    <mergeCell ref="U58:U60"/>
    <mergeCell ref="V58:V60"/>
    <mergeCell ref="R55:R57"/>
    <mergeCell ref="S55:S57"/>
    <mergeCell ref="T55:T57"/>
    <mergeCell ref="V61:V63"/>
    <mergeCell ref="R64:R66"/>
    <mergeCell ref="S64:S66"/>
    <mergeCell ref="T64:T66"/>
    <mergeCell ref="U64:U66"/>
    <mergeCell ref="V64:V66"/>
    <mergeCell ref="R61:R63"/>
    <mergeCell ref="S61:S63"/>
    <mergeCell ref="T61:T63"/>
    <mergeCell ref="U61:U63"/>
    <mergeCell ref="V67:V69"/>
    <mergeCell ref="R70:R72"/>
    <mergeCell ref="S70:S72"/>
    <mergeCell ref="T70:T72"/>
    <mergeCell ref="U70:U72"/>
    <mergeCell ref="V70:V72"/>
    <mergeCell ref="R67:R69"/>
    <mergeCell ref="S67:S69"/>
    <mergeCell ref="T67:T69"/>
    <mergeCell ref="U67:U69"/>
    <mergeCell ref="V73:V75"/>
    <mergeCell ref="R76:R78"/>
    <mergeCell ref="S76:S78"/>
    <mergeCell ref="T76:T78"/>
    <mergeCell ref="U76:U78"/>
    <mergeCell ref="V76:V78"/>
    <mergeCell ref="R73:R75"/>
    <mergeCell ref="S73:S75"/>
    <mergeCell ref="T73:T75"/>
    <mergeCell ref="U73:U75"/>
    <mergeCell ref="V79:V81"/>
    <mergeCell ref="R82:R84"/>
    <mergeCell ref="S82:S84"/>
    <mergeCell ref="T82:T84"/>
    <mergeCell ref="U82:U84"/>
    <mergeCell ref="V82:V84"/>
    <mergeCell ref="R79:R81"/>
    <mergeCell ref="S79:S81"/>
    <mergeCell ref="T79:T81"/>
    <mergeCell ref="U79:U81"/>
    <mergeCell ref="V85:V87"/>
    <mergeCell ref="R88:R90"/>
    <mergeCell ref="S88:S90"/>
    <mergeCell ref="T88:T90"/>
    <mergeCell ref="U88:U90"/>
    <mergeCell ref="V88:V90"/>
    <mergeCell ref="R85:R87"/>
    <mergeCell ref="S85:S87"/>
    <mergeCell ref="T85:T87"/>
    <mergeCell ref="U85:U87"/>
    <mergeCell ref="V91:V93"/>
    <mergeCell ref="R94:R96"/>
    <mergeCell ref="S94:S96"/>
    <mergeCell ref="T94:T96"/>
    <mergeCell ref="U94:U96"/>
    <mergeCell ref="V94:V96"/>
    <mergeCell ref="R91:R93"/>
    <mergeCell ref="S91:S93"/>
    <mergeCell ref="T91:T93"/>
    <mergeCell ref="U91:U93"/>
    <mergeCell ref="V97:V99"/>
    <mergeCell ref="R100:R102"/>
    <mergeCell ref="S100:S102"/>
    <mergeCell ref="T100:T102"/>
    <mergeCell ref="U100:U102"/>
    <mergeCell ref="V100:V102"/>
    <mergeCell ref="R97:R99"/>
    <mergeCell ref="S97:S99"/>
    <mergeCell ref="T97:T99"/>
    <mergeCell ref="U97:U99"/>
    <mergeCell ref="T109:T111"/>
    <mergeCell ref="V103:V105"/>
    <mergeCell ref="R106:R108"/>
    <mergeCell ref="S106:S108"/>
    <mergeCell ref="T106:T108"/>
    <mergeCell ref="U106:U108"/>
    <mergeCell ref="V106:V108"/>
    <mergeCell ref="R103:R105"/>
    <mergeCell ref="S103:S105"/>
    <mergeCell ref="T103:T105"/>
    <mergeCell ref="T115:T117"/>
    <mergeCell ref="U115:U117"/>
    <mergeCell ref="V109:V111"/>
    <mergeCell ref="R112:R114"/>
    <mergeCell ref="S112:S114"/>
    <mergeCell ref="T112:T114"/>
    <mergeCell ref="U112:U114"/>
    <mergeCell ref="V112:V114"/>
    <mergeCell ref="R109:R111"/>
    <mergeCell ref="S109:S111"/>
    <mergeCell ref="M10:M12"/>
    <mergeCell ref="W118:W120"/>
    <mergeCell ref="V115:V117"/>
    <mergeCell ref="R118:R120"/>
    <mergeCell ref="S118:S120"/>
    <mergeCell ref="T118:T120"/>
    <mergeCell ref="U118:U120"/>
    <mergeCell ref="V118:V120"/>
    <mergeCell ref="R115:R117"/>
    <mergeCell ref="S115:S1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215"/>
  <sheetViews>
    <sheetView zoomScalePageLayoutView="0" workbookViewId="0" topLeftCell="A1">
      <selection activeCell="R7" sqref="R7:R9"/>
    </sheetView>
  </sheetViews>
  <sheetFormatPr defaultColWidth="9.140625" defaultRowHeight="12.75"/>
  <cols>
    <col min="1" max="1" width="3.7109375" style="14" customWidth="1"/>
    <col min="2" max="2" width="11.140625" style="14" customWidth="1"/>
    <col min="3" max="3" width="9.8515625" style="14" customWidth="1"/>
    <col min="4" max="4" width="9.57421875" style="14" customWidth="1"/>
    <col min="5" max="5" width="8.14062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421875" style="14" customWidth="1"/>
    <col min="12" max="12" width="9.28125" style="14" customWidth="1"/>
    <col min="13" max="13" width="7.421875" style="14" customWidth="1"/>
    <col min="14" max="14" width="9.140625" style="14" customWidth="1"/>
    <col min="15" max="15" width="12.421875" style="14" customWidth="1"/>
    <col min="16" max="16" width="8.7109375" style="14" customWidth="1"/>
    <col min="17" max="17" width="8.5742187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7.57421875" style="14" customWidth="1"/>
    <col min="23" max="23" width="14.28125" style="14" customWidth="1"/>
    <col min="24" max="16384" width="9.140625" style="14" customWidth="1"/>
  </cols>
  <sheetData>
    <row r="1" spans="1:16" s="4" customFormat="1" ht="35.25" customHeight="1" thickBot="1">
      <c r="A1" s="3"/>
      <c r="B1" s="3"/>
      <c r="C1" s="364" t="s">
        <v>535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3" s="112" customFormat="1" ht="15.75" customHeight="1" thickBot="1">
      <c r="A2" s="365" t="s">
        <v>0</v>
      </c>
      <c r="B2" s="365" t="s">
        <v>1</v>
      </c>
      <c r="C2" s="372" t="s">
        <v>363</v>
      </c>
      <c r="D2" s="357" t="s">
        <v>3</v>
      </c>
      <c r="E2" s="367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6"/>
      <c r="N2" s="361" t="s">
        <v>23</v>
      </c>
      <c r="O2" s="362"/>
      <c r="P2" s="362"/>
      <c r="Q2" s="363"/>
      <c r="R2" s="360" t="s">
        <v>293</v>
      </c>
      <c r="S2" s="360"/>
      <c r="T2" s="360"/>
      <c r="U2" s="359" t="s">
        <v>237</v>
      </c>
      <c r="V2" s="347" t="s">
        <v>1328</v>
      </c>
      <c r="W2" s="357" t="s">
        <v>14</v>
      </c>
    </row>
    <row r="3" spans="1:23" s="112" customFormat="1" ht="63.75" customHeight="1" thickBot="1">
      <c r="A3" s="366"/>
      <c r="B3" s="366"/>
      <c r="C3" s="373"/>
      <c r="D3" s="358"/>
      <c r="E3" s="368"/>
      <c r="F3" s="113" t="s">
        <v>5</v>
      </c>
      <c r="G3" s="113" t="s">
        <v>6</v>
      </c>
      <c r="H3" s="114" t="s">
        <v>12</v>
      </c>
      <c r="I3" s="115" t="s">
        <v>13</v>
      </c>
      <c r="J3" s="116" t="s">
        <v>1324</v>
      </c>
      <c r="K3" s="117" t="s">
        <v>44</v>
      </c>
      <c r="L3" s="118" t="s">
        <v>21</v>
      </c>
      <c r="M3" s="118" t="s">
        <v>1250</v>
      </c>
      <c r="N3" s="119" t="s">
        <v>380</v>
      </c>
      <c r="O3" s="120" t="s">
        <v>9</v>
      </c>
      <c r="P3" s="121" t="s">
        <v>10</v>
      </c>
      <c r="Q3" s="121" t="s">
        <v>11</v>
      </c>
      <c r="R3" s="122" t="s">
        <v>292</v>
      </c>
      <c r="S3" s="123" t="s">
        <v>295</v>
      </c>
      <c r="T3" s="124" t="s">
        <v>294</v>
      </c>
      <c r="U3" s="359"/>
      <c r="V3" s="348"/>
      <c r="W3" s="358"/>
    </row>
    <row r="4" spans="1:23" s="12" customFormat="1" ht="18" customHeight="1">
      <c r="A4" s="356">
        <v>1</v>
      </c>
      <c r="B4" s="344" t="s">
        <v>179</v>
      </c>
      <c r="C4" s="353" t="s">
        <v>180</v>
      </c>
      <c r="D4" s="353" t="s">
        <v>181</v>
      </c>
      <c r="E4" s="344">
        <v>200</v>
      </c>
      <c r="F4" s="344" t="s">
        <v>182</v>
      </c>
      <c r="G4" s="344" t="s">
        <v>183</v>
      </c>
      <c r="H4" s="344">
        <v>1312</v>
      </c>
      <c r="I4" s="310">
        <v>9.5</v>
      </c>
      <c r="J4" s="310">
        <v>0.1</v>
      </c>
      <c r="K4" s="312">
        <f>0.6*9.81*J4*I4</f>
        <v>5.5917</v>
      </c>
      <c r="L4" s="314">
        <v>38</v>
      </c>
      <c r="M4" s="323">
        <f>L4*120</f>
        <v>4560</v>
      </c>
      <c r="N4" s="10" t="s">
        <v>7</v>
      </c>
      <c r="O4" s="10">
        <v>0</v>
      </c>
      <c r="P4" s="10">
        <v>0</v>
      </c>
      <c r="Q4" s="10">
        <v>0</v>
      </c>
      <c r="R4" s="331">
        <f>(Q6*P6*O6*80*2)+7500</f>
        <v>20300</v>
      </c>
      <c r="S4" s="332">
        <f>M4*0.65+L4*110+L4*12+M4*0.1</f>
        <v>8056</v>
      </c>
      <c r="T4" s="331">
        <f>4400+I4*1.22*100</f>
        <v>5559</v>
      </c>
      <c r="U4" s="331">
        <v>1500</v>
      </c>
      <c r="V4" s="332">
        <f>U4+T4+S4+R4</f>
        <v>35415</v>
      </c>
      <c r="W4" s="344" t="s">
        <v>177</v>
      </c>
    </row>
    <row r="5" spans="1:23" s="12" customFormat="1" ht="18" customHeight="1">
      <c r="A5" s="311"/>
      <c r="B5" s="327"/>
      <c r="C5" s="318"/>
      <c r="D5" s="318"/>
      <c r="E5" s="327"/>
      <c r="F5" s="327"/>
      <c r="G5" s="327"/>
      <c r="H5" s="327"/>
      <c r="I5" s="310"/>
      <c r="J5" s="310"/>
      <c r="K5" s="312"/>
      <c r="L5" s="315"/>
      <c r="M5" s="324"/>
      <c r="N5" s="10" t="s">
        <v>534</v>
      </c>
      <c r="O5" s="10"/>
      <c r="P5" s="10"/>
      <c r="Q5" s="10"/>
      <c r="R5" s="331"/>
      <c r="S5" s="332"/>
      <c r="T5" s="331"/>
      <c r="U5" s="331"/>
      <c r="V5" s="331"/>
      <c r="W5" s="327"/>
    </row>
    <row r="6" spans="1:23" s="12" customFormat="1" ht="18" customHeight="1" thickBot="1">
      <c r="A6" s="333"/>
      <c r="B6" s="328"/>
      <c r="C6" s="319"/>
      <c r="D6" s="319"/>
      <c r="E6" s="328"/>
      <c r="F6" s="328"/>
      <c r="G6" s="328"/>
      <c r="H6" s="328"/>
      <c r="I6" s="311"/>
      <c r="J6" s="311"/>
      <c r="K6" s="313"/>
      <c r="L6" s="316"/>
      <c r="M6" s="325"/>
      <c r="N6" s="13" t="s">
        <v>8</v>
      </c>
      <c r="O6" s="10">
        <v>40</v>
      </c>
      <c r="P6" s="10">
        <v>1</v>
      </c>
      <c r="Q6" s="10">
        <v>2</v>
      </c>
      <c r="R6" s="331"/>
      <c r="S6" s="332"/>
      <c r="T6" s="331"/>
      <c r="U6" s="331"/>
      <c r="V6" s="331"/>
      <c r="W6" s="328"/>
    </row>
    <row r="7" spans="1:23" s="12" customFormat="1" ht="18" customHeight="1">
      <c r="A7" s="333">
        <v>2</v>
      </c>
      <c r="B7" s="344" t="s">
        <v>179</v>
      </c>
      <c r="C7" s="317" t="s">
        <v>180</v>
      </c>
      <c r="D7" s="329" t="s">
        <v>184</v>
      </c>
      <c r="E7" s="310">
        <v>400</v>
      </c>
      <c r="F7" s="326" t="s">
        <v>185</v>
      </c>
      <c r="G7" s="326" t="s">
        <v>186</v>
      </c>
      <c r="H7" s="326">
        <v>1338</v>
      </c>
      <c r="I7" s="309">
        <v>13</v>
      </c>
      <c r="J7" s="309">
        <v>0.1</v>
      </c>
      <c r="K7" s="312">
        <f>0.6*9.81*J7*I7</f>
        <v>7.6518</v>
      </c>
      <c r="L7" s="314">
        <v>21</v>
      </c>
      <c r="M7" s="323">
        <f>L7*120</f>
        <v>2520</v>
      </c>
      <c r="N7" s="13" t="s">
        <v>7</v>
      </c>
      <c r="O7" s="13"/>
      <c r="P7" s="13"/>
      <c r="Q7" s="13"/>
      <c r="R7" s="331">
        <f>(Q9*P9*O9*80*2)+7500</f>
        <v>13900</v>
      </c>
      <c r="S7" s="332">
        <f>M7*0.65+L7*110+L7*12+M7*0.1</f>
        <v>4452</v>
      </c>
      <c r="T7" s="331">
        <f>4400+I7*1.22*100</f>
        <v>5986</v>
      </c>
      <c r="U7" s="331">
        <v>1500</v>
      </c>
      <c r="V7" s="332">
        <f>U7+T7+S7+R7</f>
        <v>25838</v>
      </c>
      <c r="W7" s="326" t="s">
        <v>178</v>
      </c>
    </row>
    <row r="8" spans="1:23" s="12" customFormat="1" ht="18" customHeight="1">
      <c r="A8" s="333"/>
      <c r="B8" s="327"/>
      <c r="C8" s="318"/>
      <c r="D8" s="318"/>
      <c r="E8" s="310"/>
      <c r="F8" s="327"/>
      <c r="G8" s="327"/>
      <c r="H8" s="327"/>
      <c r="I8" s="310"/>
      <c r="J8" s="310"/>
      <c r="K8" s="312"/>
      <c r="L8" s="315"/>
      <c r="M8" s="324"/>
      <c r="N8" s="10" t="s">
        <v>534</v>
      </c>
      <c r="O8" s="13"/>
      <c r="P8" s="13"/>
      <c r="Q8" s="13"/>
      <c r="R8" s="331"/>
      <c r="S8" s="332"/>
      <c r="T8" s="331"/>
      <c r="U8" s="331"/>
      <c r="V8" s="331"/>
      <c r="W8" s="327"/>
    </row>
    <row r="9" spans="1:23" s="12" customFormat="1" ht="18" customHeight="1" thickBot="1">
      <c r="A9" s="333"/>
      <c r="B9" s="328"/>
      <c r="C9" s="319"/>
      <c r="D9" s="319"/>
      <c r="E9" s="311"/>
      <c r="F9" s="328"/>
      <c r="G9" s="328"/>
      <c r="H9" s="328"/>
      <c r="I9" s="311"/>
      <c r="J9" s="311"/>
      <c r="K9" s="313"/>
      <c r="L9" s="316"/>
      <c r="M9" s="325"/>
      <c r="N9" s="13" t="s">
        <v>8</v>
      </c>
      <c r="O9" s="13">
        <v>20</v>
      </c>
      <c r="P9" s="13">
        <v>1</v>
      </c>
      <c r="Q9" s="13">
        <v>2</v>
      </c>
      <c r="R9" s="331"/>
      <c r="S9" s="332"/>
      <c r="T9" s="331"/>
      <c r="U9" s="331"/>
      <c r="V9" s="331"/>
      <c r="W9" s="328"/>
    </row>
    <row r="10" spans="1:23" s="12" customFormat="1" ht="18" customHeight="1">
      <c r="A10" s="311">
        <v>3</v>
      </c>
      <c r="B10" s="344" t="s">
        <v>179</v>
      </c>
      <c r="C10" s="317" t="s">
        <v>180</v>
      </c>
      <c r="D10" s="329" t="s">
        <v>187</v>
      </c>
      <c r="E10" s="326">
        <v>100</v>
      </c>
      <c r="F10" s="326" t="s">
        <v>188</v>
      </c>
      <c r="G10" s="326" t="s">
        <v>189</v>
      </c>
      <c r="H10" s="326">
        <v>1347</v>
      </c>
      <c r="I10" s="309">
        <v>4</v>
      </c>
      <c r="J10" s="309">
        <v>0.1</v>
      </c>
      <c r="K10" s="312">
        <f>0.6*9.81*J10*I10</f>
        <v>2.3544</v>
      </c>
      <c r="L10" s="314">
        <v>17</v>
      </c>
      <c r="M10" s="323">
        <f>L10*120</f>
        <v>2040</v>
      </c>
      <c r="N10" s="13" t="s">
        <v>7</v>
      </c>
      <c r="O10" s="13"/>
      <c r="P10" s="13"/>
      <c r="Q10" s="13"/>
      <c r="R10" s="331">
        <f>(Q12*P12*O12*80*2)+7500</f>
        <v>36300</v>
      </c>
      <c r="S10" s="332">
        <f>M10*0.65+L10*110+L10*12+M10*0.1</f>
        <v>3604</v>
      </c>
      <c r="T10" s="331">
        <f>4400+I10*1.22*100</f>
        <v>4888</v>
      </c>
      <c r="U10" s="331">
        <v>1500</v>
      </c>
      <c r="V10" s="332">
        <f>U10+T10+S10+R10</f>
        <v>46292</v>
      </c>
      <c r="W10" s="344" t="s">
        <v>178</v>
      </c>
    </row>
    <row r="11" spans="1:23" s="12" customFormat="1" ht="18" customHeight="1">
      <c r="A11" s="311"/>
      <c r="B11" s="327"/>
      <c r="C11" s="318"/>
      <c r="D11" s="318"/>
      <c r="E11" s="327"/>
      <c r="F11" s="327"/>
      <c r="G11" s="327"/>
      <c r="H11" s="327"/>
      <c r="I11" s="310"/>
      <c r="J11" s="310"/>
      <c r="K11" s="312"/>
      <c r="L11" s="315"/>
      <c r="M11" s="324"/>
      <c r="N11" s="10" t="s">
        <v>534</v>
      </c>
      <c r="O11" s="13"/>
      <c r="P11" s="13"/>
      <c r="Q11" s="13"/>
      <c r="R11" s="331"/>
      <c r="S11" s="332"/>
      <c r="T11" s="331"/>
      <c r="U11" s="331"/>
      <c r="V11" s="331"/>
      <c r="W11" s="327"/>
    </row>
    <row r="12" spans="1:23" s="12" customFormat="1" ht="18" customHeight="1" thickBot="1">
      <c r="A12" s="333"/>
      <c r="B12" s="328"/>
      <c r="C12" s="319"/>
      <c r="D12" s="319"/>
      <c r="E12" s="328"/>
      <c r="F12" s="328"/>
      <c r="G12" s="328"/>
      <c r="H12" s="328"/>
      <c r="I12" s="311"/>
      <c r="J12" s="311"/>
      <c r="K12" s="313"/>
      <c r="L12" s="316"/>
      <c r="M12" s="325"/>
      <c r="N12" s="13" t="s">
        <v>8</v>
      </c>
      <c r="O12" s="13">
        <v>40</v>
      </c>
      <c r="P12" s="13">
        <v>1.5</v>
      </c>
      <c r="Q12" s="13">
        <v>3</v>
      </c>
      <c r="R12" s="331"/>
      <c r="S12" s="332"/>
      <c r="T12" s="331"/>
      <c r="U12" s="331"/>
      <c r="V12" s="331"/>
      <c r="W12" s="328"/>
    </row>
    <row r="13" spans="1:23" s="12" customFormat="1" ht="18" customHeight="1">
      <c r="A13" s="333">
        <v>4</v>
      </c>
      <c r="B13" s="344" t="s">
        <v>179</v>
      </c>
      <c r="C13" s="317" t="s">
        <v>180</v>
      </c>
      <c r="D13" s="329" t="s">
        <v>190</v>
      </c>
      <c r="E13" s="326">
        <v>300</v>
      </c>
      <c r="F13" s="326" t="s">
        <v>191</v>
      </c>
      <c r="G13" s="326" t="s">
        <v>192</v>
      </c>
      <c r="H13" s="326">
        <v>1365</v>
      </c>
      <c r="I13" s="309">
        <v>4.5</v>
      </c>
      <c r="J13" s="309">
        <v>0.25</v>
      </c>
      <c r="K13" s="312">
        <f>0.6*9.81*J13*I13</f>
        <v>6.6217500000000005</v>
      </c>
      <c r="L13" s="314">
        <v>29</v>
      </c>
      <c r="M13" s="323">
        <f>L13*120</f>
        <v>3480</v>
      </c>
      <c r="N13" s="13" t="s">
        <v>7</v>
      </c>
      <c r="O13" s="13"/>
      <c r="P13" s="13"/>
      <c r="Q13" s="13"/>
      <c r="R13" s="331">
        <f>(Q15*P15*O15*80*2)+7500</f>
        <v>18700</v>
      </c>
      <c r="S13" s="332">
        <f>M13*0.65+L13*110+L13*12+M13*0.1</f>
        <v>6148</v>
      </c>
      <c r="T13" s="331">
        <f>4400+I13*1.22*100</f>
        <v>4949</v>
      </c>
      <c r="U13" s="331">
        <v>1500</v>
      </c>
      <c r="V13" s="332">
        <f>U13+T13+S13+R13</f>
        <v>31297</v>
      </c>
      <c r="W13" s="326" t="s">
        <v>178</v>
      </c>
    </row>
    <row r="14" spans="1:23" s="12" customFormat="1" ht="18" customHeight="1">
      <c r="A14" s="333"/>
      <c r="B14" s="327"/>
      <c r="C14" s="318"/>
      <c r="D14" s="318"/>
      <c r="E14" s="327"/>
      <c r="F14" s="327"/>
      <c r="G14" s="327"/>
      <c r="H14" s="327"/>
      <c r="I14" s="310"/>
      <c r="J14" s="310"/>
      <c r="K14" s="312"/>
      <c r="L14" s="315"/>
      <c r="M14" s="324"/>
      <c r="N14" s="10" t="s">
        <v>534</v>
      </c>
      <c r="O14" s="13"/>
      <c r="P14" s="13"/>
      <c r="Q14" s="13"/>
      <c r="R14" s="331"/>
      <c r="S14" s="332"/>
      <c r="T14" s="331"/>
      <c r="U14" s="331"/>
      <c r="V14" s="331"/>
      <c r="W14" s="327"/>
    </row>
    <row r="15" spans="1:23" s="12" customFormat="1" ht="18" customHeight="1" thickBot="1">
      <c r="A15" s="333"/>
      <c r="B15" s="328"/>
      <c r="C15" s="319"/>
      <c r="D15" s="319"/>
      <c r="E15" s="328"/>
      <c r="F15" s="328"/>
      <c r="G15" s="328"/>
      <c r="H15" s="328"/>
      <c r="I15" s="311"/>
      <c r="J15" s="311"/>
      <c r="K15" s="313"/>
      <c r="L15" s="316"/>
      <c r="M15" s="325"/>
      <c r="N15" s="13" t="s">
        <v>8</v>
      </c>
      <c r="O15" s="13">
        <v>35</v>
      </c>
      <c r="P15" s="13">
        <v>1</v>
      </c>
      <c r="Q15" s="13">
        <v>2</v>
      </c>
      <c r="R15" s="331"/>
      <c r="S15" s="332"/>
      <c r="T15" s="331"/>
      <c r="U15" s="331"/>
      <c r="V15" s="331"/>
      <c r="W15" s="328"/>
    </row>
    <row r="16" spans="1:23" s="12" customFormat="1" ht="18" customHeight="1">
      <c r="A16" s="311">
        <v>5</v>
      </c>
      <c r="B16" s="344" t="s">
        <v>179</v>
      </c>
      <c r="C16" s="317" t="s">
        <v>180</v>
      </c>
      <c r="D16" s="329" t="s">
        <v>193</v>
      </c>
      <c r="E16" s="326">
        <v>150</v>
      </c>
      <c r="F16" s="326" t="s">
        <v>194</v>
      </c>
      <c r="G16" s="326" t="s">
        <v>195</v>
      </c>
      <c r="H16" s="326">
        <v>1370</v>
      </c>
      <c r="I16" s="309">
        <v>5</v>
      </c>
      <c r="J16" s="309">
        <v>0.2</v>
      </c>
      <c r="K16" s="312">
        <f>0.6*9.81*J16*I16</f>
        <v>5.886</v>
      </c>
      <c r="L16" s="314">
        <v>32</v>
      </c>
      <c r="M16" s="323">
        <f>L16*120</f>
        <v>3840</v>
      </c>
      <c r="N16" s="13" t="s">
        <v>7</v>
      </c>
      <c r="O16" s="13"/>
      <c r="P16" s="13"/>
      <c r="Q16" s="13"/>
      <c r="R16" s="331">
        <f>(Q18*P18*O18*80*2)+7500</f>
        <v>17100</v>
      </c>
      <c r="S16" s="332">
        <f>M16*0.65+L16*110+L16*12+M16*0.1</f>
        <v>6784</v>
      </c>
      <c r="T16" s="331">
        <f>4400+I16*1.22*100</f>
        <v>5010</v>
      </c>
      <c r="U16" s="331">
        <v>1500</v>
      </c>
      <c r="V16" s="332">
        <f>U16+T16+S16+R16</f>
        <v>30394</v>
      </c>
      <c r="W16" s="344" t="s">
        <v>177</v>
      </c>
    </row>
    <row r="17" spans="1:23" s="12" customFormat="1" ht="18" customHeight="1">
      <c r="A17" s="311"/>
      <c r="B17" s="327"/>
      <c r="C17" s="318"/>
      <c r="D17" s="318"/>
      <c r="E17" s="327"/>
      <c r="F17" s="327"/>
      <c r="G17" s="327"/>
      <c r="H17" s="327"/>
      <c r="I17" s="310"/>
      <c r="J17" s="310"/>
      <c r="K17" s="312"/>
      <c r="L17" s="315"/>
      <c r="M17" s="324"/>
      <c r="N17" s="10" t="s">
        <v>534</v>
      </c>
      <c r="O17" s="13"/>
      <c r="P17" s="13"/>
      <c r="Q17" s="13"/>
      <c r="R17" s="331"/>
      <c r="S17" s="332"/>
      <c r="T17" s="331"/>
      <c r="U17" s="331"/>
      <c r="V17" s="331"/>
      <c r="W17" s="327"/>
    </row>
    <row r="18" spans="1:23" s="12" customFormat="1" ht="18" customHeight="1" thickBot="1">
      <c r="A18" s="333"/>
      <c r="B18" s="328"/>
      <c r="C18" s="319"/>
      <c r="D18" s="319"/>
      <c r="E18" s="328"/>
      <c r="F18" s="328"/>
      <c r="G18" s="328"/>
      <c r="H18" s="328"/>
      <c r="I18" s="311"/>
      <c r="J18" s="311"/>
      <c r="K18" s="313"/>
      <c r="L18" s="316"/>
      <c r="M18" s="325"/>
      <c r="N18" s="13" t="s">
        <v>8</v>
      </c>
      <c r="O18" s="13">
        <v>30</v>
      </c>
      <c r="P18" s="13">
        <v>1</v>
      </c>
      <c r="Q18" s="13">
        <v>2</v>
      </c>
      <c r="R18" s="331"/>
      <c r="S18" s="332"/>
      <c r="T18" s="331"/>
      <c r="U18" s="331"/>
      <c r="V18" s="331"/>
      <c r="W18" s="328"/>
    </row>
    <row r="19" spans="1:23" s="12" customFormat="1" ht="18" customHeight="1">
      <c r="A19" s="333">
        <v>6</v>
      </c>
      <c r="B19" s="344" t="s">
        <v>179</v>
      </c>
      <c r="C19" s="317" t="s">
        <v>180</v>
      </c>
      <c r="D19" s="329" t="s">
        <v>196</v>
      </c>
      <c r="E19" s="326">
        <v>150</v>
      </c>
      <c r="F19" s="326" t="s">
        <v>198</v>
      </c>
      <c r="G19" s="326" t="s">
        <v>199</v>
      </c>
      <c r="H19" s="326">
        <v>1393</v>
      </c>
      <c r="I19" s="309">
        <v>4.5</v>
      </c>
      <c r="J19" s="309">
        <v>0.15</v>
      </c>
      <c r="K19" s="312">
        <f>0.6*9.81*J19*I19</f>
        <v>3.97305</v>
      </c>
      <c r="L19" s="314">
        <v>18</v>
      </c>
      <c r="M19" s="323">
        <f>L19*120</f>
        <v>2160</v>
      </c>
      <c r="N19" s="13" t="s">
        <v>7</v>
      </c>
      <c r="O19" s="13"/>
      <c r="P19" s="13"/>
      <c r="Q19" s="13"/>
      <c r="R19" s="331">
        <f>(Q21*P21*O21*80*2)+7500</f>
        <v>13900</v>
      </c>
      <c r="S19" s="332">
        <f>M19*0.65+L19*110+L19*12+M19*0.1</f>
        <v>3816</v>
      </c>
      <c r="T19" s="331">
        <f>4400+I19*1.22*100</f>
        <v>4949</v>
      </c>
      <c r="U19" s="331">
        <v>1500</v>
      </c>
      <c r="V19" s="332">
        <f>U19+T19+S19+R19</f>
        <v>24165</v>
      </c>
      <c r="W19" s="326" t="s">
        <v>197</v>
      </c>
    </row>
    <row r="20" spans="1:23" s="12" customFormat="1" ht="18" customHeight="1">
      <c r="A20" s="333"/>
      <c r="B20" s="327"/>
      <c r="C20" s="318"/>
      <c r="D20" s="318"/>
      <c r="E20" s="327"/>
      <c r="F20" s="327"/>
      <c r="G20" s="327"/>
      <c r="H20" s="327"/>
      <c r="I20" s="310"/>
      <c r="J20" s="310"/>
      <c r="K20" s="312"/>
      <c r="L20" s="315"/>
      <c r="M20" s="324"/>
      <c r="N20" s="10" t="s">
        <v>534</v>
      </c>
      <c r="O20" s="13"/>
      <c r="P20" s="13"/>
      <c r="Q20" s="13"/>
      <c r="R20" s="331"/>
      <c r="S20" s="332"/>
      <c r="T20" s="331"/>
      <c r="U20" s="331"/>
      <c r="V20" s="331"/>
      <c r="W20" s="327"/>
    </row>
    <row r="21" spans="1:23" s="12" customFormat="1" ht="18" customHeight="1" thickBot="1">
      <c r="A21" s="333"/>
      <c r="B21" s="328"/>
      <c r="C21" s="319"/>
      <c r="D21" s="319"/>
      <c r="E21" s="328"/>
      <c r="F21" s="328"/>
      <c r="G21" s="328"/>
      <c r="H21" s="328"/>
      <c r="I21" s="311"/>
      <c r="J21" s="311"/>
      <c r="K21" s="313"/>
      <c r="L21" s="316"/>
      <c r="M21" s="325"/>
      <c r="N21" s="13" t="s">
        <v>8</v>
      </c>
      <c r="O21" s="13">
        <v>20</v>
      </c>
      <c r="P21" s="13">
        <v>1</v>
      </c>
      <c r="Q21" s="13">
        <v>2</v>
      </c>
      <c r="R21" s="331"/>
      <c r="S21" s="332"/>
      <c r="T21" s="331"/>
      <c r="U21" s="331"/>
      <c r="V21" s="331"/>
      <c r="W21" s="328"/>
    </row>
    <row r="22" spans="1:23" s="12" customFormat="1" ht="18" customHeight="1">
      <c r="A22" s="311">
        <v>7</v>
      </c>
      <c r="B22" s="344" t="s">
        <v>179</v>
      </c>
      <c r="C22" s="317" t="s">
        <v>200</v>
      </c>
      <c r="D22" s="317" t="s">
        <v>201</v>
      </c>
      <c r="E22" s="310">
        <v>1000</v>
      </c>
      <c r="F22" s="330" t="s">
        <v>202</v>
      </c>
      <c r="G22" s="320" t="s">
        <v>203</v>
      </c>
      <c r="H22" s="309">
        <v>1419</v>
      </c>
      <c r="I22" s="309">
        <v>5</v>
      </c>
      <c r="J22" s="309">
        <v>1.1</v>
      </c>
      <c r="K22" s="312">
        <f>0.6*9.81*J22*I22</f>
        <v>32.373000000000005</v>
      </c>
      <c r="L22" s="314">
        <v>44</v>
      </c>
      <c r="M22" s="323">
        <f>L22*120</f>
        <v>5280</v>
      </c>
      <c r="N22" s="13" t="s">
        <v>7</v>
      </c>
      <c r="O22" s="13"/>
      <c r="P22" s="13"/>
      <c r="Q22" s="13"/>
      <c r="R22" s="331">
        <f>(Q24*P24*O24*80*2)+7500</f>
        <v>36300</v>
      </c>
      <c r="S22" s="332">
        <f>M22*0.65+L22*110+L22*12+M22*0.1</f>
        <v>9328</v>
      </c>
      <c r="T22" s="331">
        <f>4400+I22*1.22*100</f>
        <v>5010</v>
      </c>
      <c r="U22" s="331">
        <v>1500</v>
      </c>
      <c r="V22" s="332">
        <f>U22+T22+S22+R22</f>
        <v>52138</v>
      </c>
      <c r="W22" s="344" t="s">
        <v>178</v>
      </c>
    </row>
    <row r="23" spans="1:23" s="12" customFormat="1" ht="18" customHeight="1">
      <c r="A23" s="311"/>
      <c r="B23" s="327"/>
      <c r="C23" s="318"/>
      <c r="D23" s="345"/>
      <c r="E23" s="310"/>
      <c r="F23" s="330"/>
      <c r="G23" s="321"/>
      <c r="H23" s="310"/>
      <c r="I23" s="310"/>
      <c r="J23" s="310"/>
      <c r="K23" s="312"/>
      <c r="L23" s="315"/>
      <c r="M23" s="324"/>
      <c r="N23" s="10" t="s">
        <v>534</v>
      </c>
      <c r="O23" s="13"/>
      <c r="P23" s="13"/>
      <c r="Q23" s="13"/>
      <c r="R23" s="331"/>
      <c r="S23" s="332"/>
      <c r="T23" s="331"/>
      <c r="U23" s="331"/>
      <c r="V23" s="331"/>
      <c r="W23" s="327"/>
    </row>
    <row r="24" spans="1:23" s="12" customFormat="1" ht="18" customHeight="1" thickBot="1">
      <c r="A24" s="333"/>
      <c r="B24" s="328"/>
      <c r="C24" s="319"/>
      <c r="D24" s="346"/>
      <c r="E24" s="311"/>
      <c r="F24" s="330"/>
      <c r="G24" s="322"/>
      <c r="H24" s="311"/>
      <c r="I24" s="311"/>
      <c r="J24" s="311"/>
      <c r="K24" s="313"/>
      <c r="L24" s="316"/>
      <c r="M24" s="325"/>
      <c r="N24" s="13" t="s">
        <v>8</v>
      </c>
      <c r="O24" s="13">
        <v>40</v>
      </c>
      <c r="P24" s="13">
        <v>1.5</v>
      </c>
      <c r="Q24" s="13">
        <v>3</v>
      </c>
      <c r="R24" s="331"/>
      <c r="S24" s="332"/>
      <c r="T24" s="331"/>
      <c r="U24" s="331"/>
      <c r="V24" s="331"/>
      <c r="W24" s="328"/>
    </row>
    <row r="25" spans="1:23" s="12" customFormat="1" ht="18" customHeight="1">
      <c r="A25" s="333">
        <v>8</v>
      </c>
      <c r="B25" s="344" t="s">
        <v>179</v>
      </c>
      <c r="C25" s="317" t="s">
        <v>200</v>
      </c>
      <c r="D25" s="317" t="s">
        <v>204</v>
      </c>
      <c r="E25" s="310">
        <v>100</v>
      </c>
      <c r="F25" s="333" t="s">
        <v>205</v>
      </c>
      <c r="G25" s="333" t="s">
        <v>206</v>
      </c>
      <c r="H25" s="333">
        <v>1395</v>
      </c>
      <c r="I25" s="309">
        <v>4</v>
      </c>
      <c r="J25" s="309">
        <v>0.5</v>
      </c>
      <c r="K25" s="312">
        <f>0.6*9.81*J25*I25</f>
        <v>11.772</v>
      </c>
      <c r="L25" s="314">
        <v>29</v>
      </c>
      <c r="M25" s="323">
        <f>L25*120</f>
        <v>3480</v>
      </c>
      <c r="N25" s="13" t="s">
        <v>7</v>
      </c>
      <c r="O25" s="13"/>
      <c r="P25" s="13"/>
      <c r="Q25" s="13"/>
      <c r="R25" s="331">
        <f>(Q27*P27*O27*80*2)+7500</f>
        <v>21324</v>
      </c>
      <c r="S25" s="332">
        <f>M25*0.65+L25*110+L25*12+M25*0.1</f>
        <v>6148</v>
      </c>
      <c r="T25" s="331">
        <f>4400+I25*1.22*100</f>
        <v>4888</v>
      </c>
      <c r="U25" s="331">
        <v>1500</v>
      </c>
      <c r="V25" s="332">
        <f>U25+T25+S25+R25</f>
        <v>33860</v>
      </c>
      <c r="W25" s="326" t="s">
        <v>177</v>
      </c>
    </row>
    <row r="26" spans="1:23" s="12" customFormat="1" ht="18" customHeight="1">
      <c r="A26" s="333"/>
      <c r="B26" s="327"/>
      <c r="C26" s="318"/>
      <c r="D26" s="345"/>
      <c r="E26" s="310"/>
      <c r="F26" s="333"/>
      <c r="G26" s="333"/>
      <c r="H26" s="333"/>
      <c r="I26" s="310"/>
      <c r="J26" s="310"/>
      <c r="K26" s="312"/>
      <c r="L26" s="315"/>
      <c r="M26" s="324"/>
      <c r="N26" s="10" t="s">
        <v>534</v>
      </c>
      <c r="O26" s="13"/>
      <c r="P26" s="13"/>
      <c r="Q26" s="13"/>
      <c r="R26" s="331"/>
      <c r="S26" s="332"/>
      <c r="T26" s="331"/>
      <c r="U26" s="331"/>
      <c r="V26" s="331"/>
      <c r="W26" s="327"/>
    </row>
    <row r="27" spans="1:23" s="12" customFormat="1" ht="18" customHeight="1" thickBot="1">
      <c r="A27" s="333"/>
      <c r="B27" s="328"/>
      <c r="C27" s="319"/>
      <c r="D27" s="346"/>
      <c r="E27" s="311"/>
      <c r="F27" s="333"/>
      <c r="G27" s="333"/>
      <c r="H27" s="333"/>
      <c r="I27" s="311"/>
      <c r="J27" s="311"/>
      <c r="K27" s="313"/>
      <c r="L27" s="316"/>
      <c r="M27" s="325"/>
      <c r="N27" s="13" t="s">
        <v>8</v>
      </c>
      <c r="O27" s="13">
        <v>30</v>
      </c>
      <c r="P27" s="13">
        <v>1.2</v>
      </c>
      <c r="Q27" s="13">
        <v>2.4</v>
      </c>
      <c r="R27" s="331"/>
      <c r="S27" s="332"/>
      <c r="T27" s="331"/>
      <c r="U27" s="331"/>
      <c r="V27" s="331"/>
      <c r="W27" s="328"/>
    </row>
    <row r="28" spans="1:23" s="12" customFormat="1" ht="18" customHeight="1">
      <c r="A28" s="311">
        <v>9</v>
      </c>
      <c r="B28" s="344" t="s">
        <v>179</v>
      </c>
      <c r="C28" s="317" t="s">
        <v>200</v>
      </c>
      <c r="D28" s="317" t="s">
        <v>207</v>
      </c>
      <c r="E28" s="309">
        <v>180</v>
      </c>
      <c r="F28" s="309" t="s">
        <v>208</v>
      </c>
      <c r="G28" s="309" t="s">
        <v>209</v>
      </c>
      <c r="H28" s="309">
        <v>1429</v>
      </c>
      <c r="I28" s="309">
        <v>5</v>
      </c>
      <c r="J28" s="309">
        <v>0.25</v>
      </c>
      <c r="K28" s="312">
        <f>0.6*9.81*J28*I28</f>
        <v>7.3575</v>
      </c>
      <c r="L28" s="314">
        <v>29</v>
      </c>
      <c r="M28" s="323">
        <f>L28*120</f>
        <v>3480</v>
      </c>
      <c r="N28" s="13" t="s">
        <v>7</v>
      </c>
      <c r="O28" s="13"/>
      <c r="P28" s="13"/>
      <c r="Q28" s="13"/>
      <c r="R28" s="331">
        <f>(Q30*P30*O30*80*2)+7500</f>
        <v>20172</v>
      </c>
      <c r="S28" s="332">
        <f>M28*0.65+L28*110+L28*12+M28*0.1</f>
        <v>6148</v>
      </c>
      <c r="T28" s="331">
        <f>4400+I28*1.22*100</f>
        <v>5010</v>
      </c>
      <c r="U28" s="331">
        <v>1500</v>
      </c>
      <c r="V28" s="332">
        <f>U28+T28+S28+R28</f>
        <v>32830</v>
      </c>
      <c r="W28" s="344" t="s">
        <v>178</v>
      </c>
    </row>
    <row r="29" spans="1:23" s="12" customFormat="1" ht="18" customHeight="1">
      <c r="A29" s="311"/>
      <c r="B29" s="327"/>
      <c r="C29" s="318"/>
      <c r="D29" s="318"/>
      <c r="E29" s="310"/>
      <c r="F29" s="310"/>
      <c r="G29" s="310"/>
      <c r="H29" s="310"/>
      <c r="I29" s="310"/>
      <c r="J29" s="310"/>
      <c r="K29" s="312"/>
      <c r="L29" s="315"/>
      <c r="M29" s="324"/>
      <c r="N29" s="10" t="s">
        <v>534</v>
      </c>
      <c r="O29" s="13"/>
      <c r="P29" s="13"/>
      <c r="Q29" s="13"/>
      <c r="R29" s="331"/>
      <c r="S29" s="332"/>
      <c r="T29" s="331"/>
      <c r="U29" s="331"/>
      <c r="V29" s="331"/>
      <c r="W29" s="327"/>
    </row>
    <row r="30" spans="1:23" s="12" customFormat="1" ht="18" customHeight="1" thickBot="1">
      <c r="A30" s="333"/>
      <c r="B30" s="328"/>
      <c r="C30" s="319"/>
      <c r="D30" s="319"/>
      <c r="E30" s="311"/>
      <c r="F30" s="311"/>
      <c r="G30" s="311"/>
      <c r="H30" s="311"/>
      <c r="I30" s="311"/>
      <c r="J30" s="311"/>
      <c r="K30" s="313"/>
      <c r="L30" s="316"/>
      <c r="M30" s="325"/>
      <c r="N30" s="13" t="s">
        <v>8</v>
      </c>
      <c r="O30" s="13">
        <v>30</v>
      </c>
      <c r="P30" s="13">
        <v>1.2</v>
      </c>
      <c r="Q30" s="13">
        <v>2.2</v>
      </c>
      <c r="R30" s="331"/>
      <c r="S30" s="332"/>
      <c r="T30" s="331"/>
      <c r="U30" s="331"/>
      <c r="V30" s="331"/>
      <c r="W30" s="328"/>
    </row>
    <row r="31" spans="1:23" s="12" customFormat="1" ht="18" customHeight="1">
      <c r="A31" s="333">
        <v>10</v>
      </c>
      <c r="B31" s="344" t="s">
        <v>179</v>
      </c>
      <c r="C31" s="317" t="s">
        <v>200</v>
      </c>
      <c r="D31" s="317" t="s">
        <v>207</v>
      </c>
      <c r="E31" s="309">
        <v>100</v>
      </c>
      <c r="F31" s="309" t="s">
        <v>210</v>
      </c>
      <c r="G31" s="309" t="s">
        <v>211</v>
      </c>
      <c r="H31" s="309">
        <v>1426</v>
      </c>
      <c r="I31" s="309">
        <v>4.5</v>
      </c>
      <c r="J31" s="309">
        <v>0.29</v>
      </c>
      <c r="K31" s="312">
        <f>0.6*9.81*J31*I31</f>
        <v>7.681229999999999</v>
      </c>
      <c r="L31" s="314">
        <v>24</v>
      </c>
      <c r="M31" s="323">
        <f>L31*120</f>
        <v>2880</v>
      </c>
      <c r="N31" s="13" t="s">
        <v>7</v>
      </c>
      <c r="O31" s="13"/>
      <c r="P31" s="13"/>
      <c r="Q31" s="13"/>
      <c r="R31" s="331">
        <f>(Q33*P33*O33*80*2)+7500</f>
        <v>39756</v>
      </c>
      <c r="S31" s="332">
        <f>M31*0.65+L31*110+L31*12+M31*0.1</f>
        <v>5088</v>
      </c>
      <c r="T31" s="331">
        <f>4400+I31*1.22*100</f>
        <v>4949</v>
      </c>
      <c r="U31" s="331">
        <v>1500</v>
      </c>
      <c r="V31" s="332">
        <f>U31+T31+S31+R31</f>
        <v>51293</v>
      </c>
      <c r="W31" s="326" t="s">
        <v>177</v>
      </c>
    </row>
    <row r="32" spans="1:23" s="12" customFormat="1" ht="18" customHeight="1">
      <c r="A32" s="333"/>
      <c r="B32" s="327"/>
      <c r="C32" s="318"/>
      <c r="D32" s="318"/>
      <c r="E32" s="310"/>
      <c r="F32" s="310"/>
      <c r="G32" s="310"/>
      <c r="H32" s="310"/>
      <c r="I32" s="310"/>
      <c r="J32" s="310"/>
      <c r="K32" s="312"/>
      <c r="L32" s="315"/>
      <c r="M32" s="324"/>
      <c r="N32" s="10" t="s">
        <v>534</v>
      </c>
      <c r="O32" s="13"/>
      <c r="P32" s="13"/>
      <c r="Q32" s="13"/>
      <c r="R32" s="331"/>
      <c r="S32" s="332"/>
      <c r="T32" s="331"/>
      <c r="U32" s="331"/>
      <c r="V32" s="331"/>
      <c r="W32" s="327"/>
    </row>
    <row r="33" spans="1:23" s="12" customFormat="1" ht="18" customHeight="1" thickBot="1">
      <c r="A33" s="333"/>
      <c r="B33" s="328"/>
      <c r="C33" s="319"/>
      <c r="D33" s="319"/>
      <c r="E33" s="311"/>
      <c r="F33" s="311"/>
      <c r="G33" s="311"/>
      <c r="H33" s="311"/>
      <c r="I33" s="311"/>
      <c r="J33" s="311"/>
      <c r="K33" s="313"/>
      <c r="L33" s="316"/>
      <c r="M33" s="325"/>
      <c r="N33" s="13" t="s">
        <v>8</v>
      </c>
      <c r="O33" s="13">
        <v>35</v>
      </c>
      <c r="P33" s="13">
        <v>1.8</v>
      </c>
      <c r="Q33" s="13">
        <v>3.2</v>
      </c>
      <c r="R33" s="331"/>
      <c r="S33" s="332"/>
      <c r="T33" s="331"/>
      <c r="U33" s="331"/>
      <c r="V33" s="331"/>
      <c r="W33" s="328"/>
    </row>
    <row r="34" spans="1:23" s="12" customFormat="1" ht="18" customHeight="1">
      <c r="A34" s="311">
        <v>11</v>
      </c>
      <c r="B34" s="344" t="s">
        <v>179</v>
      </c>
      <c r="C34" s="317" t="s">
        <v>200</v>
      </c>
      <c r="D34" s="317" t="s">
        <v>207</v>
      </c>
      <c r="E34" s="310">
        <v>150</v>
      </c>
      <c r="F34" s="333" t="s">
        <v>212</v>
      </c>
      <c r="G34" s="333" t="s">
        <v>213</v>
      </c>
      <c r="H34" s="333">
        <v>1415</v>
      </c>
      <c r="I34" s="309">
        <v>5</v>
      </c>
      <c r="J34" s="309">
        <v>0.29</v>
      </c>
      <c r="K34" s="312">
        <f>0.6*9.81*J34*I34</f>
        <v>8.534699999999999</v>
      </c>
      <c r="L34" s="314">
        <v>33</v>
      </c>
      <c r="M34" s="323">
        <f>L34*120</f>
        <v>3960</v>
      </c>
      <c r="N34" s="13" t="s">
        <v>7</v>
      </c>
      <c r="O34" s="13"/>
      <c r="P34" s="13"/>
      <c r="Q34" s="13"/>
      <c r="R34" s="331">
        <f>(Q36*P36*O36*80*2)+7500</f>
        <v>15500</v>
      </c>
      <c r="S34" s="332">
        <f>M34*0.65+L34*110+L34*12+M34*0.1</f>
        <v>6996</v>
      </c>
      <c r="T34" s="331">
        <f>4400+I34*1.22*100</f>
        <v>5010</v>
      </c>
      <c r="U34" s="331">
        <v>1500</v>
      </c>
      <c r="V34" s="332">
        <f>U34+T34+S34+R34</f>
        <v>29006</v>
      </c>
      <c r="W34" s="344" t="s">
        <v>178</v>
      </c>
    </row>
    <row r="35" spans="1:23" s="12" customFormat="1" ht="18" customHeight="1">
      <c r="A35" s="311"/>
      <c r="B35" s="327"/>
      <c r="C35" s="318"/>
      <c r="D35" s="318"/>
      <c r="E35" s="310"/>
      <c r="F35" s="333"/>
      <c r="G35" s="333"/>
      <c r="H35" s="333"/>
      <c r="I35" s="310"/>
      <c r="J35" s="310"/>
      <c r="K35" s="312"/>
      <c r="L35" s="315"/>
      <c r="M35" s="324"/>
      <c r="N35" s="10" t="s">
        <v>534</v>
      </c>
      <c r="O35" s="13"/>
      <c r="P35" s="13"/>
      <c r="Q35" s="13"/>
      <c r="R35" s="331"/>
      <c r="S35" s="332"/>
      <c r="T35" s="331"/>
      <c r="U35" s="331"/>
      <c r="V35" s="331"/>
      <c r="W35" s="327"/>
    </row>
    <row r="36" spans="1:23" s="12" customFormat="1" ht="18" customHeight="1" thickBot="1">
      <c r="A36" s="333"/>
      <c r="B36" s="328"/>
      <c r="C36" s="319"/>
      <c r="D36" s="355"/>
      <c r="E36" s="311"/>
      <c r="F36" s="333"/>
      <c r="G36" s="333"/>
      <c r="H36" s="333"/>
      <c r="I36" s="311"/>
      <c r="J36" s="311"/>
      <c r="K36" s="313"/>
      <c r="L36" s="316"/>
      <c r="M36" s="325"/>
      <c r="N36" s="13" t="s">
        <v>8</v>
      </c>
      <c r="O36" s="13">
        <v>25</v>
      </c>
      <c r="P36" s="13">
        <v>1</v>
      </c>
      <c r="Q36" s="13">
        <v>2</v>
      </c>
      <c r="R36" s="331"/>
      <c r="S36" s="332"/>
      <c r="T36" s="331"/>
      <c r="U36" s="331"/>
      <c r="V36" s="331"/>
      <c r="W36" s="328"/>
    </row>
    <row r="37" spans="1:23" s="12" customFormat="1" ht="24.75" customHeight="1">
      <c r="A37" s="333">
        <v>12</v>
      </c>
      <c r="B37" s="344" t="s">
        <v>179</v>
      </c>
      <c r="C37" s="317" t="s">
        <v>200</v>
      </c>
      <c r="D37" s="353" t="s">
        <v>214</v>
      </c>
      <c r="E37" s="344">
        <v>200</v>
      </c>
      <c r="F37" s="344" t="s">
        <v>215</v>
      </c>
      <c r="G37" s="344" t="s">
        <v>216</v>
      </c>
      <c r="H37" s="344">
        <v>1430</v>
      </c>
      <c r="I37" s="310">
        <v>4.5</v>
      </c>
      <c r="J37" s="310">
        <v>0.3</v>
      </c>
      <c r="K37" s="312">
        <f>0.6*9.81*J37*I37</f>
        <v>7.9461</v>
      </c>
      <c r="L37" s="314">
        <v>29</v>
      </c>
      <c r="M37" s="323">
        <f>L37*120</f>
        <v>3480</v>
      </c>
      <c r="N37" s="10" t="s">
        <v>7</v>
      </c>
      <c r="O37" s="10"/>
      <c r="P37" s="10"/>
      <c r="Q37" s="10"/>
      <c r="R37" s="331">
        <f>(Q39*P39*O39*80*2)+7500</f>
        <v>24300</v>
      </c>
      <c r="S37" s="332">
        <f>M37*0.65+L37*110+L37*12+M37*0.1</f>
        <v>6148</v>
      </c>
      <c r="T37" s="331">
        <f>4400+I37*1.22*100</f>
        <v>4949</v>
      </c>
      <c r="U37" s="331">
        <v>1500</v>
      </c>
      <c r="V37" s="332">
        <f>U37+T37+S37+R37</f>
        <v>36897</v>
      </c>
      <c r="W37" s="326" t="s">
        <v>178</v>
      </c>
    </row>
    <row r="38" spans="1:23" s="12" customFormat="1" ht="24.75" customHeight="1">
      <c r="A38" s="333"/>
      <c r="B38" s="327"/>
      <c r="C38" s="318"/>
      <c r="D38" s="318"/>
      <c r="E38" s="327"/>
      <c r="F38" s="327"/>
      <c r="G38" s="327"/>
      <c r="H38" s="327"/>
      <c r="I38" s="310"/>
      <c r="J38" s="310"/>
      <c r="K38" s="312"/>
      <c r="L38" s="315"/>
      <c r="M38" s="324"/>
      <c r="N38" s="10" t="s">
        <v>534</v>
      </c>
      <c r="O38" s="10"/>
      <c r="P38" s="10"/>
      <c r="Q38" s="10"/>
      <c r="R38" s="331"/>
      <c r="S38" s="332"/>
      <c r="T38" s="331"/>
      <c r="U38" s="331"/>
      <c r="V38" s="331"/>
      <c r="W38" s="327"/>
    </row>
    <row r="39" spans="1:23" s="12" customFormat="1" ht="24.75" customHeight="1" thickBot="1">
      <c r="A39" s="333"/>
      <c r="B39" s="328"/>
      <c r="C39" s="319"/>
      <c r="D39" s="319"/>
      <c r="E39" s="328"/>
      <c r="F39" s="328"/>
      <c r="G39" s="328"/>
      <c r="H39" s="328"/>
      <c r="I39" s="311"/>
      <c r="J39" s="311"/>
      <c r="K39" s="313"/>
      <c r="L39" s="316"/>
      <c r="M39" s="325"/>
      <c r="N39" s="13" t="s">
        <v>8</v>
      </c>
      <c r="O39" s="13">
        <v>35</v>
      </c>
      <c r="P39" s="13">
        <v>1.2</v>
      </c>
      <c r="Q39" s="13">
        <v>2.5</v>
      </c>
      <c r="R39" s="331"/>
      <c r="S39" s="332"/>
      <c r="T39" s="331"/>
      <c r="U39" s="331"/>
      <c r="V39" s="331"/>
      <c r="W39" s="328"/>
    </row>
    <row r="40" spans="1:23" s="12" customFormat="1" ht="24.75" customHeight="1">
      <c r="A40" s="311">
        <v>13</v>
      </c>
      <c r="B40" s="344" t="s">
        <v>179</v>
      </c>
      <c r="C40" s="317" t="s">
        <v>200</v>
      </c>
      <c r="D40" s="329" t="s">
        <v>217</v>
      </c>
      <c r="E40" s="310">
        <v>100</v>
      </c>
      <c r="F40" s="326" t="s">
        <v>218</v>
      </c>
      <c r="G40" s="326" t="s">
        <v>219</v>
      </c>
      <c r="H40" s="326">
        <v>1393</v>
      </c>
      <c r="I40" s="309">
        <v>4</v>
      </c>
      <c r="J40" s="309">
        <v>0.25</v>
      </c>
      <c r="K40" s="312">
        <f>0.6*9.81*J40*I40</f>
        <v>5.886</v>
      </c>
      <c r="L40" s="314">
        <v>29</v>
      </c>
      <c r="M40" s="323">
        <f>L40*120</f>
        <v>3480</v>
      </c>
      <c r="N40" s="13" t="s">
        <v>7</v>
      </c>
      <c r="O40" s="13"/>
      <c r="P40" s="13"/>
      <c r="Q40" s="13"/>
      <c r="R40" s="331">
        <f>(Q42*P42*O42*80*2)+7500</f>
        <v>17100</v>
      </c>
      <c r="S40" s="332">
        <f>M40*0.65+L40*110+L40*12+M40*0.1</f>
        <v>6148</v>
      </c>
      <c r="T40" s="331">
        <f>4400+I40*1.22*100</f>
        <v>4888</v>
      </c>
      <c r="U40" s="331">
        <v>1500</v>
      </c>
      <c r="V40" s="332">
        <f>U40+T40+S40+R40</f>
        <v>29636</v>
      </c>
      <c r="W40" s="344" t="s">
        <v>178</v>
      </c>
    </row>
    <row r="41" spans="1:23" s="12" customFormat="1" ht="24.75" customHeight="1">
      <c r="A41" s="311"/>
      <c r="B41" s="327"/>
      <c r="C41" s="318"/>
      <c r="D41" s="318"/>
      <c r="E41" s="310"/>
      <c r="F41" s="327"/>
      <c r="G41" s="327"/>
      <c r="H41" s="327"/>
      <c r="I41" s="310"/>
      <c r="J41" s="310"/>
      <c r="K41" s="312"/>
      <c r="L41" s="315"/>
      <c r="M41" s="324"/>
      <c r="N41" s="10" t="s">
        <v>534</v>
      </c>
      <c r="O41" s="13"/>
      <c r="P41" s="13"/>
      <c r="Q41" s="13"/>
      <c r="R41" s="331"/>
      <c r="S41" s="332"/>
      <c r="T41" s="331"/>
      <c r="U41" s="331"/>
      <c r="V41" s="331"/>
      <c r="W41" s="327"/>
    </row>
    <row r="42" spans="1:23" s="12" customFormat="1" ht="24.75" customHeight="1" thickBot="1">
      <c r="A42" s="333"/>
      <c r="B42" s="328"/>
      <c r="C42" s="319"/>
      <c r="D42" s="319"/>
      <c r="E42" s="311"/>
      <c r="F42" s="328"/>
      <c r="G42" s="328"/>
      <c r="H42" s="328"/>
      <c r="I42" s="311"/>
      <c r="J42" s="311"/>
      <c r="K42" s="313"/>
      <c r="L42" s="316"/>
      <c r="M42" s="325"/>
      <c r="N42" s="13" t="s">
        <v>8</v>
      </c>
      <c r="O42" s="13">
        <v>30</v>
      </c>
      <c r="P42" s="13">
        <v>1</v>
      </c>
      <c r="Q42" s="13">
        <v>2</v>
      </c>
      <c r="R42" s="331"/>
      <c r="S42" s="332"/>
      <c r="T42" s="331"/>
      <c r="U42" s="331"/>
      <c r="V42" s="331"/>
      <c r="W42" s="328"/>
    </row>
    <row r="43" spans="1:23" s="12" customFormat="1" ht="24.75" customHeight="1">
      <c r="A43" s="333">
        <v>14</v>
      </c>
      <c r="B43" s="344" t="s">
        <v>179</v>
      </c>
      <c r="C43" s="317" t="s">
        <v>200</v>
      </c>
      <c r="D43" s="329" t="s">
        <v>220</v>
      </c>
      <c r="E43" s="326">
        <v>250</v>
      </c>
      <c r="F43" s="326" t="s">
        <v>221</v>
      </c>
      <c r="G43" s="326" t="s">
        <v>222</v>
      </c>
      <c r="H43" s="326">
        <v>1317</v>
      </c>
      <c r="I43" s="309">
        <v>5</v>
      </c>
      <c r="J43" s="309">
        <v>0.18</v>
      </c>
      <c r="K43" s="312">
        <f>0.6*9.81*J43*I43</f>
        <v>5.2974</v>
      </c>
      <c r="L43" s="314">
        <v>36</v>
      </c>
      <c r="M43" s="323">
        <f>L43*120</f>
        <v>4320</v>
      </c>
      <c r="N43" s="13" t="s">
        <v>7</v>
      </c>
      <c r="O43" s="13"/>
      <c r="P43" s="13"/>
      <c r="Q43" s="13"/>
      <c r="R43" s="331">
        <f>(Q45*P45*O45*80*2)+7500</f>
        <v>28236</v>
      </c>
      <c r="S43" s="332">
        <f>M43*0.65+L43*110+L43*12+M43*0.1</f>
        <v>7632</v>
      </c>
      <c r="T43" s="331">
        <f>4400+I43*1.22*100</f>
        <v>5010</v>
      </c>
      <c r="U43" s="331">
        <v>1500</v>
      </c>
      <c r="V43" s="332">
        <f>U43+T43+S43+R43</f>
        <v>42378</v>
      </c>
      <c r="W43" s="326" t="s">
        <v>177</v>
      </c>
    </row>
    <row r="44" spans="1:23" s="12" customFormat="1" ht="24.75" customHeight="1">
      <c r="A44" s="333"/>
      <c r="B44" s="327"/>
      <c r="C44" s="318"/>
      <c r="D44" s="318"/>
      <c r="E44" s="327"/>
      <c r="F44" s="327"/>
      <c r="G44" s="327"/>
      <c r="H44" s="327"/>
      <c r="I44" s="310"/>
      <c r="J44" s="310"/>
      <c r="K44" s="312"/>
      <c r="L44" s="315"/>
      <c r="M44" s="324"/>
      <c r="N44" s="10" t="s">
        <v>534</v>
      </c>
      <c r="O44" s="13"/>
      <c r="P44" s="13"/>
      <c r="Q44" s="13"/>
      <c r="R44" s="331"/>
      <c r="S44" s="332"/>
      <c r="T44" s="331"/>
      <c r="U44" s="331"/>
      <c r="V44" s="331"/>
      <c r="W44" s="327"/>
    </row>
    <row r="45" spans="1:23" s="12" customFormat="1" ht="24.75" customHeight="1" thickBot="1">
      <c r="A45" s="333"/>
      <c r="B45" s="328"/>
      <c r="C45" s="319"/>
      <c r="D45" s="319"/>
      <c r="E45" s="328"/>
      <c r="F45" s="328"/>
      <c r="G45" s="328"/>
      <c r="H45" s="328"/>
      <c r="I45" s="311"/>
      <c r="J45" s="311"/>
      <c r="K45" s="313"/>
      <c r="L45" s="316"/>
      <c r="M45" s="325"/>
      <c r="N45" s="13" t="s">
        <v>8</v>
      </c>
      <c r="O45" s="13">
        <v>45</v>
      </c>
      <c r="P45" s="13">
        <v>1.2</v>
      </c>
      <c r="Q45" s="13">
        <v>2.4</v>
      </c>
      <c r="R45" s="331"/>
      <c r="S45" s="332"/>
      <c r="T45" s="331"/>
      <c r="U45" s="331"/>
      <c r="V45" s="331"/>
      <c r="W45" s="328"/>
    </row>
    <row r="46" spans="1:23" s="12" customFormat="1" ht="24.75" customHeight="1">
      <c r="A46" s="311">
        <v>15</v>
      </c>
      <c r="B46" s="344" t="s">
        <v>179</v>
      </c>
      <c r="C46" s="317" t="s">
        <v>200</v>
      </c>
      <c r="D46" s="329" t="s">
        <v>223</v>
      </c>
      <c r="E46" s="326">
        <v>150</v>
      </c>
      <c r="F46" s="326" t="s">
        <v>224</v>
      </c>
      <c r="G46" s="326" t="s">
        <v>225</v>
      </c>
      <c r="H46" s="326">
        <v>1376</v>
      </c>
      <c r="I46" s="309">
        <v>4.5</v>
      </c>
      <c r="J46" s="309">
        <v>0.35</v>
      </c>
      <c r="K46" s="312">
        <f>0.6*9.81*J46*I46</f>
        <v>9.270449999999999</v>
      </c>
      <c r="L46" s="314">
        <v>29</v>
      </c>
      <c r="M46" s="323">
        <f>L46*120</f>
        <v>3480</v>
      </c>
      <c r="N46" s="13" t="s">
        <v>7</v>
      </c>
      <c r="O46" s="13"/>
      <c r="P46" s="13"/>
      <c r="Q46" s="13"/>
      <c r="R46" s="331">
        <f>(Q48*P48*O48*80*2)+7500</f>
        <v>17100</v>
      </c>
      <c r="S46" s="332">
        <f>M46*0.65+L46*110+L46*12+M46*0.1</f>
        <v>6148</v>
      </c>
      <c r="T46" s="331">
        <f>4400+I46*1.22*100</f>
        <v>4949</v>
      </c>
      <c r="U46" s="331">
        <v>1500</v>
      </c>
      <c r="V46" s="332">
        <f>U46+T46+S46+R46</f>
        <v>29697</v>
      </c>
      <c r="W46" s="344" t="s">
        <v>177</v>
      </c>
    </row>
    <row r="47" spans="1:23" s="12" customFormat="1" ht="24.75" customHeight="1">
      <c r="A47" s="311"/>
      <c r="B47" s="327"/>
      <c r="C47" s="318"/>
      <c r="D47" s="318"/>
      <c r="E47" s="327"/>
      <c r="F47" s="327"/>
      <c r="G47" s="327"/>
      <c r="H47" s="327"/>
      <c r="I47" s="310"/>
      <c r="J47" s="310"/>
      <c r="K47" s="312"/>
      <c r="L47" s="315"/>
      <c r="M47" s="324"/>
      <c r="N47" s="10" t="s">
        <v>534</v>
      </c>
      <c r="O47" s="13"/>
      <c r="P47" s="13"/>
      <c r="Q47" s="13"/>
      <c r="R47" s="331"/>
      <c r="S47" s="332"/>
      <c r="T47" s="331"/>
      <c r="U47" s="331"/>
      <c r="V47" s="331"/>
      <c r="W47" s="327"/>
    </row>
    <row r="48" spans="1:23" s="12" customFormat="1" ht="24.75" customHeight="1" thickBot="1">
      <c r="A48" s="333"/>
      <c r="B48" s="328"/>
      <c r="C48" s="319"/>
      <c r="D48" s="319"/>
      <c r="E48" s="328"/>
      <c r="F48" s="328"/>
      <c r="G48" s="328"/>
      <c r="H48" s="328"/>
      <c r="I48" s="311"/>
      <c r="J48" s="311"/>
      <c r="K48" s="313"/>
      <c r="L48" s="316"/>
      <c r="M48" s="325"/>
      <c r="N48" s="13" t="s">
        <v>8</v>
      </c>
      <c r="O48" s="13">
        <v>30</v>
      </c>
      <c r="P48" s="13">
        <v>1</v>
      </c>
      <c r="Q48" s="13">
        <v>2</v>
      </c>
      <c r="R48" s="331"/>
      <c r="S48" s="332"/>
      <c r="T48" s="331"/>
      <c r="U48" s="331"/>
      <c r="V48" s="331"/>
      <c r="W48" s="328"/>
    </row>
    <row r="49" spans="1:23" s="12" customFormat="1" ht="24.75" customHeight="1">
      <c r="A49" s="333">
        <v>16</v>
      </c>
      <c r="B49" s="344" t="s">
        <v>179</v>
      </c>
      <c r="C49" s="317" t="s">
        <v>200</v>
      </c>
      <c r="D49" s="329" t="s">
        <v>226</v>
      </c>
      <c r="E49" s="326">
        <v>100</v>
      </c>
      <c r="F49" s="326" t="s">
        <v>227</v>
      </c>
      <c r="G49" s="326" t="s">
        <v>228</v>
      </c>
      <c r="H49" s="326">
        <v>1395</v>
      </c>
      <c r="I49" s="309">
        <v>3.5</v>
      </c>
      <c r="J49" s="309">
        <v>0.28</v>
      </c>
      <c r="K49" s="312">
        <f>0.6*9.81*J49*I49</f>
        <v>5.768280000000001</v>
      </c>
      <c r="L49" s="314">
        <v>20</v>
      </c>
      <c r="M49" s="323">
        <f>L49*120</f>
        <v>2400</v>
      </c>
      <c r="N49" s="13" t="s">
        <v>7</v>
      </c>
      <c r="O49" s="13"/>
      <c r="P49" s="13"/>
      <c r="Q49" s="13"/>
      <c r="R49" s="331">
        <f>(Q51*P51*O51*80*2)+7500</f>
        <v>19500</v>
      </c>
      <c r="S49" s="332">
        <f>M49*0.65+L49*110+L49*12+M49*0.1</f>
        <v>4240</v>
      </c>
      <c r="T49" s="331">
        <f>4400+I49*1.22*100</f>
        <v>4827</v>
      </c>
      <c r="U49" s="331">
        <v>1500</v>
      </c>
      <c r="V49" s="332">
        <f>U49+T49+S49+R49</f>
        <v>30067</v>
      </c>
      <c r="W49" s="326" t="s">
        <v>177</v>
      </c>
    </row>
    <row r="50" spans="1:23" s="12" customFormat="1" ht="24.75" customHeight="1">
      <c r="A50" s="333"/>
      <c r="B50" s="327"/>
      <c r="C50" s="318"/>
      <c r="D50" s="318"/>
      <c r="E50" s="327"/>
      <c r="F50" s="327"/>
      <c r="G50" s="327"/>
      <c r="H50" s="327"/>
      <c r="I50" s="310"/>
      <c r="J50" s="310"/>
      <c r="K50" s="312"/>
      <c r="L50" s="315"/>
      <c r="M50" s="324"/>
      <c r="N50" s="10" t="s">
        <v>534</v>
      </c>
      <c r="O50" s="13"/>
      <c r="P50" s="13"/>
      <c r="Q50" s="13"/>
      <c r="R50" s="331"/>
      <c r="S50" s="332"/>
      <c r="T50" s="331"/>
      <c r="U50" s="331"/>
      <c r="V50" s="331"/>
      <c r="W50" s="327"/>
    </row>
    <row r="51" spans="1:23" s="12" customFormat="1" ht="24.75" customHeight="1" thickBot="1">
      <c r="A51" s="333"/>
      <c r="B51" s="328"/>
      <c r="C51" s="319"/>
      <c r="D51" s="319"/>
      <c r="E51" s="328"/>
      <c r="F51" s="328"/>
      <c r="G51" s="328"/>
      <c r="H51" s="328"/>
      <c r="I51" s="311"/>
      <c r="J51" s="311"/>
      <c r="K51" s="313"/>
      <c r="L51" s="316"/>
      <c r="M51" s="325"/>
      <c r="N51" s="13" t="s">
        <v>8</v>
      </c>
      <c r="O51" s="13">
        <v>25</v>
      </c>
      <c r="P51" s="13">
        <v>1.2</v>
      </c>
      <c r="Q51" s="13">
        <v>2.5</v>
      </c>
      <c r="R51" s="331"/>
      <c r="S51" s="332"/>
      <c r="T51" s="331"/>
      <c r="U51" s="331"/>
      <c r="V51" s="331"/>
      <c r="W51" s="328"/>
    </row>
    <row r="52" spans="1:23" s="12" customFormat="1" ht="24.75" customHeight="1">
      <c r="A52" s="311">
        <v>17</v>
      </c>
      <c r="B52" s="344" t="s">
        <v>179</v>
      </c>
      <c r="C52" s="317" t="s">
        <v>200</v>
      </c>
      <c r="D52" s="329" t="s">
        <v>231</v>
      </c>
      <c r="E52" s="326">
        <v>200</v>
      </c>
      <c r="F52" s="326" t="s">
        <v>229</v>
      </c>
      <c r="G52" s="326" t="s">
        <v>230</v>
      </c>
      <c r="H52" s="326">
        <v>1403</v>
      </c>
      <c r="I52" s="309">
        <v>5</v>
      </c>
      <c r="J52" s="309">
        <v>0.29</v>
      </c>
      <c r="K52" s="312">
        <f>0.6*9.81*J52*I52</f>
        <v>8.534699999999999</v>
      </c>
      <c r="L52" s="314">
        <v>33</v>
      </c>
      <c r="M52" s="323">
        <f>L52*120</f>
        <v>3960</v>
      </c>
      <c r="N52" s="13" t="s">
        <v>7</v>
      </c>
      <c r="O52" s="13"/>
      <c r="P52" s="13"/>
      <c r="Q52" s="13"/>
      <c r="R52" s="331">
        <f>(Q54*P54*O54*80*2)+7500</f>
        <v>15500</v>
      </c>
      <c r="S52" s="332">
        <f>M52*0.65+L52*110+L52*12+M52*0.1</f>
        <v>6996</v>
      </c>
      <c r="T52" s="331">
        <f>4400+I52*1.22*100</f>
        <v>5010</v>
      </c>
      <c r="U52" s="331">
        <v>1500</v>
      </c>
      <c r="V52" s="332">
        <f>U52+T52+S52+R52</f>
        <v>29006</v>
      </c>
      <c r="W52" s="344" t="s">
        <v>178</v>
      </c>
    </row>
    <row r="53" spans="1:23" s="12" customFormat="1" ht="24.75" customHeight="1">
      <c r="A53" s="311"/>
      <c r="B53" s="327"/>
      <c r="C53" s="318"/>
      <c r="D53" s="318"/>
      <c r="E53" s="327"/>
      <c r="F53" s="327"/>
      <c r="G53" s="327"/>
      <c r="H53" s="327"/>
      <c r="I53" s="310"/>
      <c r="J53" s="310"/>
      <c r="K53" s="312"/>
      <c r="L53" s="315"/>
      <c r="M53" s="324"/>
      <c r="N53" s="10" t="s">
        <v>534</v>
      </c>
      <c r="O53" s="13"/>
      <c r="P53" s="13"/>
      <c r="Q53" s="13"/>
      <c r="R53" s="331"/>
      <c r="S53" s="332"/>
      <c r="T53" s="331"/>
      <c r="U53" s="331"/>
      <c r="V53" s="331"/>
      <c r="W53" s="327"/>
    </row>
    <row r="54" spans="1:23" s="12" customFormat="1" ht="24.75" customHeight="1" thickBot="1">
      <c r="A54" s="333"/>
      <c r="B54" s="328"/>
      <c r="C54" s="319"/>
      <c r="D54" s="319"/>
      <c r="E54" s="328"/>
      <c r="F54" s="328"/>
      <c r="G54" s="328"/>
      <c r="H54" s="328"/>
      <c r="I54" s="311"/>
      <c r="J54" s="311"/>
      <c r="K54" s="313"/>
      <c r="L54" s="316"/>
      <c r="M54" s="325"/>
      <c r="N54" s="13" t="s">
        <v>8</v>
      </c>
      <c r="O54" s="13">
        <v>25</v>
      </c>
      <c r="P54" s="13">
        <v>1</v>
      </c>
      <c r="Q54" s="13">
        <v>2</v>
      </c>
      <c r="R54" s="331"/>
      <c r="S54" s="332"/>
      <c r="T54" s="331"/>
      <c r="U54" s="331"/>
      <c r="V54" s="331"/>
      <c r="W54" s="328"/>
    </row>
    <row r="55" spans="1:23" s="12" customFormat="1" ht="18" customHeight="1">
      <c r="A55" s="333">
        <v>18</v>
      </c>
      <c r="B55" s="344" t="s">
        <v>179</v>
      </c>
      <c r="C55" s="317" t="s">
        <v>200</v>
      </c>
      <c r="D55" s="317" t="s">
        <v>231</v>
      </c>
      <c r="E55" s="310">
        <v>120</v>
      </c>
      <c r="F55" s="330" t="s">
        <v>232</v>
      </c>
      <c r="G55" s="320" t="s">
        <v>233</v>
      </c>
      <c r="H55" s="309">
        <v>1381</v>
      </c>
      <c r="I55" s="309">
        <v>4</v>
      </c>
      <c r="J55" s="309">
        <v>0.25</v>
      </c>
      <c r="K55" s="312">
        <f>0.6*9.81*J55*I55</f>
        <v>5.886</v>
      </c>
      <c r="L55" s="314">
        <v>36</v>
      </c>
      <c r="M55" s="323">
        <f>L55*120</f>
        <v>4320</v>
      </c>
      <c r="N55" s="13" t="s">
        <v>7</v>
      </c>
      <c r="O55" s="13"/>
      <c r="P55" s="13"/>
      <c r="Q55" s="13"/>
      <c r="R55" s="331">
        <f>(Q57*P57*O57*80*2)+7500</f>
        <v>26315.999999999996</v>
      </c>
      <c r="S55" s="332">
        <f>M55*0.65+L55*110+L55*12+M55*0.1</f>
        <v>7632</v>
      </c>
      <c r="T55" s="331">
        <f>4400+I55*1.22*100</f>
        <v>4888</v>
      </c>
      <c r="U55" s="331">
        <v>1500</v>
      </c>
      <c r="V55" s="332">
        <f>U55+T55+S55+R55</f>
        <v>40336</v>
      </c>
      <c r="W55" s="326" t="s">
        <v>197</v>
      </c>
    </row>
    <row r="56" spans="1:23" s="12" customFormat="1" ht="18" customHeight="1">
      <c r="A56" s="333"/>
      <c r="B56" s="327"/>
      <c r="C56" s="318"/>
      <c r="D56" s="345"/>
      <c r="E56" s="310"/>
      <c r="F56" s="330"/>
      <c r="G56" s="321"/>
      <c r="H56" s="310"/>
      <c r="I56" s="310"/>
      <c r="J56" s="310"/>
      <c r="K56" s="312"/>
      <c r="L56" s="315"/>
      <c r="M56" s="324"/>
      <c r="N56" s="10" t="s">
        <v>534</v>
      </c>
      <c r="O56" s="13"/>
      <c r="P56" s="13"/>
      <c r="Q56" s="13"/>
      <c r="R56" s="331"/>
      <c r="S56" s="332"/>
      <c r="T56" s="331"/>
      <c r="U56" s="331"/>
      <c r="V56" s="331"/>
      <c r="W56" s="327"/>
    </row>
    <row r="57" spans="1:23" s="12" customFormat="1" ht="18" customHeight="1" thickBot="1">
      <c r="A57" s="333"/>
      <c r="B57" s="328"/>
      <c r="C57" s="319"/>
      <c r="D57" s="346"/>
      <c r="E57" s="311"/>
      <c r="F57" s="330"/>
      <c r="G57" s="322"/>
      <c r="H57" s="311"/>
      <c r="I57" s="311"/>
      <c r="J57" s="311"/>
      <c r="K57" s="313"/>
      <c r="L57" s="316"/>
      <c r="M57" s="325"/>
      <c r="N57" s="13" t="s">
        <v>8</v>
      </c>
      <c r="O57" s="13">
        <v>30</v>
      </c>
      <c r="P57" s="13">
        <v>1.4</v>
      </c>
      <c r="Q57" s="13">
        <v>2.8</v>
      </c>
      <c r="R57" s="331"/>
      <c r="S57" s="332"/>
      <c r="T57" s="331"/>
      <c r="U57" s="331"/>
      <c r="V57" s="331"/>
      <c r="W57" s="328"/>
    </row>
    <row r="58" spans="1:23" s="12" customFormat="1" ht="18" customHeight="1">
      <c r="A58" s="311">
        <v>19</v>
      </c>
      <c r="B58" s="344" t="s">
        <v>179</v>
      </c>
      <c r="C58" s="317" t="s">
        <v>200</v>
      </c>
      <c r="D58" s="317" t="s">
        <v>234</v>
      </c>
      <c r="E58" s="310">
        <v>100</v>
      </c>
      <c r="F58" s="333" t="s">
        <v>235</v>
      </c>
      <c r="G58" s="333" t="s">
        <v>236</v>
      </c>
      <c r="H58" s="333">
        <v>1366</v>
      </c>
      <c r="I58" s="309">
        <v>4</v>
      </c>
      <c r="J58" s="309">
        <v>0.27</v>
      </c>
      <c r="K58" s="312">
        <f>0.6*9.81*J58*I58</f>
        <v>6.35688</v>
      </c>
      <c r="L58" s="314">
        <v>33</v>
      </c>
      <c r="M58" s="323">
        <f>L58*120</f>
        <v>3960</v>
      </c>
      <c r="N58" s="13" t="s">
        <v>7</v>
      </c>
      <c r="O58" s="13"/>
      <c r="P58" s="13"/>
      <c r="Q58" s="13"/>
      <c r="R58" s="331">
        <f>(Q60*P60*O60*80*2)+7500</f>
        <v>23628</v>
      </c>
      <c r="S58" s="332">
        <f>M58*0.65+L58*110+L58*12+M58*0.1</f>
        <v>6996</v>
      </c>
      <c r="T58" s="331">
        <f>4400+I58*1.22*100</f>
        <v>4888</v>
      </c>
      <c r="U58" s="331">
        <v>1500</v>
      </c>
      <c r="V58" s="332">
        <f>U58+T58+S58+R58</f>
        <v>37012</v>
      </c>
      <c r="W58" s="344" t="s">
        <v>177</v>
      </c>
    </row>
    <row r="59" spans="1:23" s="12" customFormat="1" ht="18" customHeight="1">
      <c r="A59" s="311"/>
      <c r="B59" s="327"/>
      <c r="C59" s="318"/>
      <c r="D59" s="318"/>
      <c r="E59" s="310"/>
      <c r="F59" s="333"/>
      <c r="G59" s="333"/>
      <c r="H59" s="333"/>
      <c r="I59" s="310"/>
      <c r="J59" s="310"/>
      <c r="K59" s="312"/>
      <c r="L59" s="315"/>
      <c r="M59" s="324"/>
      <c r="N59" s="10" t="s">
        <v>534</v>
      </c>
      <c r="O59" s="13"/>
      <c r="P59" s="13"/>
      <c r="Q59" s="13"/>
      <c r="R59" s="331"/>
      <c r="S59" s="332"/>
      <c r="T59" s="331"/>
      <c r="U59" s="331"/>
      <c r="V59" s="331"/>
      <c r="W59" s="327"/>
    </row>
    <row r="60" spans="1:23" s="12" customFormat="1" ht="18" customHeight="1" thickBot="1">
      <c r="A60" s="333"/>
      <c r="B60" s="328"/>
      <c r="C60" s="319"/>
      <c r="D60" s="319"/>
      <c r="E60" s="311"/>
      <c r="F60" s="333"/>
      <c r="G60" s="333"/>
      <c r="H60" s="333"/>
      <c r="I60" s="311"/>
      <c r="J60" s="311"/>
      <c r="K60" s="313"/>
      <c r="L60" s="316"/>
      <c r="M60" s="325"/>
      <c r="N60" s="13" t="s">
        <v>8</v>
      </c>
      <c r="O60" s="13">
        <v>35</v>
      </c>
      <c r="P60" s="13">
        <v>1.2</v>
      </c>
      <c r="Q60" s="13">
        <v>2.4</v>
      </c>
      <c r="R60" s="331"/>
      <c r="S60" s="332"/>
      <c r="T60" s="331"/>
      <c r="U60" s="331"/>
      <c r="V60" s="331"/>
      <c r="W60" s="328"/>
    </row>
    <row r="61" spans="1:23" s="12" customFormat="1" ht="19.5" customHeight="1">
      <c r="A61" s="333">
        <v>20</v>
      </c>
      <c r="B61" s="344" t="s">
        <v>179</v>
      </c>
      <c r="C61" s="317" t="s">
        <v>238</v>
      </c>
      <c r="D61" s="317" t="s">
        <v>239</v>
      </c>
      <c r="E61" s="309">
        <v>400</v>
      </c>
      <c r="F61" s="309" t="s">
        <v>240</v>
      </c>
      <c r="G61" s="309" t="s">
        <v>241</v>
      </c>
      <c r="H61" s="309">
        <v>1433</v>
      </c>
      <c r="I61" s="309">
        <v>4</v>
      </c>
      <c r="J61" s="309">
        <v>0.3</v>
      </c>
      <c r="K61" s="312">
        <f>0.6*9.81*J61*I61</f>
        <v>7.0632</v>
      </c>
      <c r="L61" s="314">
        <v>33</v>
      </c>
      <c r="M61" s="323">
        <f>L61*120</f>
        <v>3960</v>
      </c>
      <c r="N61" s="13" t="s">
        <v>7</v>
      </c>
      <c r="O61" s="13"/>
      <c r="P61" s="13"/>
      <c r="Q61" s="13"/>
      <c r="R61" s="331">
        <f>(Q63*P63*O63*80*2)+7500</f>
        <v>21324</v>
      </c>
      <c r="S61" s="332">
        <f>M61*0.65+L61*110+L61*12+M61*0.1</f>
        <v>6996</v>
      </c>
      <c r="T61" s="331">
        <f>4400+I61*1.22*100</f>
        <v>4888</v>
      </c>
      <c r="U61" s="331">
        <v>1501</v>
      </c>
      <c r="V61" s="332">
        <f>U61+T61+S61+R61</f>
        <v>34709</v>
      </c>
      <c r="W61" s="326" t="s">
        <v>177</v>
      </c>
    </row>
    <row r="62" spans="1:23" s="12" customFormat="1" ht="19.5" customHeight="1">
      <c r="A62" s="333"/>
      <c r="B62" s="327"/>
      <c r="C62" s="318"/>
      <c r="D62" s="318"/>
      <c r="E62" s="310"/>
      <c r="F62" s="310"/>
      <c r="G62" s="310"/>
      <c r="H62" s="310"/>
      <c r="I62" s="310"/>
      <c r="J62" s="310"/>
      <c r="K62" s="312"/>
      <c r="L62" s="315"/>
      <c r="M62" s="324"/>
      <c r="N62" s="10" t="s">
        <v>534</v>
      </c>
      <c r="O62" s="13"/>
      <c r="P62" s="13"/>
      <c r="Q62" s="13"/>
      <c r="R62" s="331"/>
      <c r="S62" s="332"/>
      <c r="T62" s="331"/>
      <c r="U62" s="331"/>
      <c r="V62" s="331"/>
      <c r="W62" s="327"/>
    </row>
    <row r="63" spans="1:23" s="12" customFormat="1" ht="19.5" customHeight="1" thickBot="1">
      <c r="A63" s="333"/>
      <c r="B63" s="328"/>
      <c r="C63" s="319"/>
      <c r="D63" s="319"/>
      <c r="E63" s="311"/>
      <c r="F63" s="311"/>
      <c r="G63" s="311"/>
      <c r="H63" s="311"/>
      <c r="I63" s="311"/>
      <c r="J63" s="311"/>
      <c r="K63" s="313"/>
      <c r="L63" s="316"/>
      <c r="M63" s="325"/>
      <c r="N63" s="13" t="s">
        <v>8</v>
      </c>
      <c r="O63" s="13">
        <v>30</v>
      </c>
      <c r="P63" s="13">
        <v>1.2</v>
      </c>
      <c r="Q63" s="13">
        <v>2.4</v>
      </c>
      <c r="R63" s="331"/>
      <c r="S63" s="332"/>
      <c r="T63" s="331"/>
      <c r="U63" s="331"/>
      <c r="V63" s="331"/>
      <c r="W63" s="328"/>
    </row>
    <row r="64" spans="1:23" s="12" customFormat="1" ht="19.5" customHeight="1">
      <c r="A64" s="311">
        <v>21</v>
      </c>
      <c r="B64" s="344" t="s">
        <v>179</v>
      </c>
      <c r="C64" s="317" t="s">
        <v>238</v>
      </c>
      <c r="D64" s="317" t="s">
        <v>242</v>
      </c>
      <c r="E64" s="309">
        <v>240</v>
      </c>
      <c r="F64" s="309" t="s">
        <v>243</v>
      </c>
      <c r="G64" s="309" t="s">
        <v>244</v>
      </c>
      <c r="H64" s="309">
        <v>1449</v>
      </c>
      <c r="I64" s="309">
        <v>4.5</v>
      </c>
      <c r="J64" s="309">
        <v>0.45</v>
      </c>
      <c r="K64" s="312">
        <f>0.6*9.81*J64*I64</f>
        <v>11.919150000000002</v>
      </c>
      <c r="L64" s="314">
        <v>30</v>
      </c>
      <c r="M64" s="323">
        <f>L64*120</f>
        <v>3600</v>
      </c>
      <c r="N64" s="13" t="s">
        <v>7</v>
      </c>
      <c r="O64" s="13"/>
      <c r="P64" s="13"/>
      <c r="Q64" s="13"/>
      <c r="R64" s="331">
        <f>(Q66*P66*O66*80*2)+7500</f>
        <v>27659.999999999996</v>
      </c>
      <c r="S64" s="332">
        <f>M64*0.65+L64*110+L64*12+M64*0.1</f>
        <v>6360</v>
      </c>
      <c r="T64" s="331">
        <f>4400+I64*1.22*100</f>
        <v>4949</v>
      </c>
      <c r="U64" s="331">
        <v>1502</v>
      </c>
      <c r="V64" s="332">
        <f>U64+T64+S64+R64</f>
        <v>40471</v>
      </c>
      <c r="W64" s="344" t="s">
        <v>177</v>
      </c>
    </row>
    <row r="65" spans="1:23" s="12" customFormat="1" ht="19.5" customHeight="1">
      <c r="A65" s="311"/>
      <c r="B65" s="327"/>
      <c r="C65" s="318"/>
      <c r="D65" s="318"/>
      <c r="E65" s="310"/>
      <c r="F65" s="310"/>
      <c r="G65" s="310"/>
      <c r="H65" s="310"/>
      <c r="I65" s="310"/>
      <c r="J65" s="310"/>
      <c r="K65" s="312"/>
      <c r="L65" s="315"/>
      <c r="M65" s="324"/>
      <c r="N65" s="10" t="s">
        <v>534</v>
      </c>
      <c r="O65" s="13"/>
      <c r="P65" s="13"/>
      <c r="Q65" s="13"/>
      <c r="R65" s="331"/>
      <c r="S65" s="332"/>
      <c r="T65" s="331"/>
      <c r="U65" s="331"/>
      <c r="V65" s="331"/>
      <c r="W65" s="327"/>
    </row>
    <row r="66" spans="1:23" s="12" customFormat="1" ht="19.5" customHeight="1" thickBot="1">
      <c r="A66" s="333"/>
      <c r="B66" s="328"/>
      <c r="C66" s="319"/>
      <c r="D66" s="319"/>
      <c r="E66" s="311"/>
      <c r="F66" s="311"/>
      <c r="G66" s="311"/>
      <c r="H66" s="311"/>
      <c r="I66" s="311"/>
      <c r="J66" s="311"/>
      <c r="K66" s="313"/>
      <c r="L66" s="316"/>
      <c r="M66" s="325"/>
      <c r="N66" s="13" t="s">
        <v>8</v>
      </c>
      <c r="O66" s="13">
        <v>35</v>
      </c>
      <c r="P66" s="13">
        <v>1.2</v>
      </c>
      <c r="Q66" s="13">
        <v>3</v>
      </c>
      <c r="R66" s="331"/>
      <c r="S66" s="332"/>
      <c r="T66" s="331"/>
      <c r="U66" s="331"/>
      <c r="V66" s="331"/>
      <c r="W66" s="328"/>
    </row>
    <row r="67" spans="1:23" s="12" customFormat="1" ht="19.5" customHeight="1">
      <c r="A67" s="333">
        <v>22</v>
      </c>
      <c r="B67" s="344" t="s">
        <v>179</v>
      </c>
      <c r="C67" s="317" t="s">
        <v>238</v>
      </c>
      <c r="D67" s="317" t="s">
        <v>242</v>
      </c>
      <c r="E67" s="310">
        <v>250</v>
      </c>
      <c r="F67" s="333" t="s">
        <v>247</v>
      </c>
      <c r="G67" s="333" t="s">
        <v>248</v>
      </c>
      <c r="H67" s="333">
        <v>1454</v>
      </c>
      <c r="I67" s="309">
        <v>4</v>
      </c>
      <c r="J67" s="309">
        <v>0.45</v>
      </c>
      <c r="K67" s="312">
        <f>0.6*9.81*J67*I67</f>
        <v>10.594800000000001</v>
      </c>
      <c r="L67" s="314">
        <v>34</v>
      </c>
      <c r="M67" s="323">
        <f>L67*120</f>
        <v>4080</v>
      </c>
      <c r="N67" s="13" t="s">
        <v>7</v>
      </c>
      <c r="O67" s="13"/>
      <c r="P67" s="13"/>
      <c r="Q67" s="13"/>
      <c r="R67" s="331">
        <f>(Q69*P69*O69*80*2)+7500</f>
        <v>23052</v>
      </c>
      <c r="S67" s="332">
        <f>M67*0.65+L67*110+L67*12+M67*0.1</f>
        <v>7208</v>
      </c>
      <c r="T67" s="331">
        <f>4400+I67*1.22*100</f>
        <v>4888</v>
      </c>
      <c r="U67" s="331">
        <v>1501</v>
      </c>
      <c r="V67" s="332">
        <f>U67+T67+S67+R67</f>
        <v>36649</v>
      </c>
      <c r="W67" s="326" t="s">
        <v>197</v>
      </c>
    </row>
    <row r="68" spans="1:23" s="12" customFormat="1" ht="19.5" customHeight="1">
      <c r="A68" s="333"/>
      <c r="B68" s="327"/>
      <c r="C68" s="318"/>
      <c r="D68" s="345"/>
      <c r="E68" s="310"/>
      <c r="F68" s="333"/>
      <c r="G68" s="333"/>
      <c r="H68" s="333"/>
      <c r="I68" s="310"/>
      <c r="J68" s="310"/>
      <c r="K68" s="312"/>
      <c r="L68" s="315"/>
      <c r="M68" s="324"/>
      <c r="N68" s="10" t="s">
        <v>534</v>
      </c>
      <c r="O68" s="13"/>
      <c r="P68" s="13"/>
      <c r="Q68" s="13"/>
      <c r="R68" s="331"/>
      <c r="S68" s="332"/>
      <c r="T68" s="331"/>
      <c r="U68" s="331"/>
      <c r="V68" s="331"/>
      <c r="W68" s="327"/>
    </row>
    <row r="69" spans="1:23" s="12" customFormat="1" ht="19.5" customHeight="1" thickBot="1">
      <c r="A69" s="333"/>
      <c r="B69" s="328"/>
      <c r="C69" s="319"/>
      <c r="D69" s="354"/>
      <c r="E69" s="311"/>
      <c r="F69" s="333"/>
      <c r="G69" s="333"/>
      <c r="H69" s="333"/>
      <c r="I69" s="311"/>
      <c r="J69" s="311"/>
      <c r="K69" s="313"/>
      <c r="L69" s="316"/>
      <c r="M69" s="325"/>
      <c r="N69" s="13" t="s">
        <v>8</v>
      </c>
      <c r="O69" s="13">
        <v>30</v>
      </c>
      <c r="P69" s="13">
        <v>1.2</v>
      </c>
      <c r="Q69" s="13">
        <v>2.7</v>
      </c>
      <c r="R69" s="331"/>
      <c r="S69" s="332"/>
      <c r="T69" s="331"/>
      <c r="U69" s="331"/>
      <c r="V69" s="331"/>
      <c r="W69" s="328"/>
    </row>
    <row r="70" spans="1:23" s="12" customFormat="1" ht="19.5" customHeight="1">
      <c r="A70" s="311">
        <v>23</v>
      </c>
      <c r="B70" s="344" t="s">
        <v>179</v>
      </c>
      <c r="C70" s="317" t="s">
        <v>238</v>
      </c>
      <c r="D70" s="353" t="s">
        <v>249</v>
      </c>
      <c r="E70" s="344">
        <v>250</v>
      </c>
      <c r="F70" s="344" t="s">
        <v>245</v>
      </c>
      <c r="G70" s="344" t="s">
        <v>246</v>
      </c>
      <c r="H70" s="344">
        <v>1468</v>
      </c>
      <c r="I70" s="310">
        <v>4.5</v>
      </c>
      <c r="J70" s="310">
        <v>0.4</v>
      </c>
      <c r="K70" s="312">
        <f>0.6*9.81*J70*I70</f>
        <v>10.5948</v>
      </c>
      <c r="L70" s="314">
        <v>33</v>
      </c>
      <c r="M70" s="323">
        <f>L70*120</f>
        <v>3960</v>
      </c>
      <c r="N70" s="13" t="s">
        <v>7</v>
      </c>
      <c r="O70" s="10"/>
      <c r="P70" s="10"/>
      <c r="Q70" s="10"/>
      <c r="R70" s="331">
        <f>(Q72*P72*O72*80*2)+7500</f>
        <v>19980</v>
      </c>
      <c r="S70" s="332">
        <f>M70*0.65+L70*110+L70*12+M70*0.1</f>
        <v>6996</v>
      </c>
      <c r="T70" s="331">
        <f>4400+I70*1.22*100</f>
        <v>4949</v>
      </c>
      <c r="U70" s="331">
        <v>1502</v>
      </c>
      <c r="V70" s="332">
        <f>U70+T70+S70+R70</f>
        <v>33427</v>
      </c>
      <c r="W70" s="344" t="s">
        <v>197</v>
      </c>
    </row>
    <row r="71" spans="1:23" s="12" customFormat="1" ht="19.5" customHeight="1">
      <c r="A71" s="311"/>
      <c r="B71" s="327"/>
      <c r="C71" s="318"/>
      <c r="D71" s="318"/>
      <c r="E71" s="327"/>
      <c r="F71" s="327"/>
      <c r="G71" s="327"/>
      <c r="H71" s="327"/>
      <c r="I71" s="310"/>
      <c r="J71" s="310"/>
      <c r="K71" s="312"/>
      <c r="L71" s="315"/>
      <c r="M71" s="324"/>
      <c r="N71" s="10" t="s">
        <v>534</v>
      </c>
      <c r="O71" s="10"/>
      <c r="P71" s="10"/>
      <c r="Q71" s="10"/>
      <c r="R71" s="331"/>
      <c r="S71" s="332"/>
      <c r="T71" s="331"/>
      <c r="U71" s="331"/>
      <c r="V71" s="331"/>
      <c r="W71" s="327"/>
    </row>
    <row r="72" spans="1:23" s="12" customFormat="1" ht="19.5" customHeight="1" thickBot="1">
      <c r="A72" s="333"/>
      <c r="B72" s="328"/>
      <c r="C72" s="319"/>
      <c r="D72" s="319"/>
      <c r="E72" s="328"/>
      <c r="F72" s="328"/>
      <c r="G72" s="328"/>
      <c r="H72" s="328"/>
      <c r="I72" s="311"/>
      <c r="J72" s="311"/>
      <c r="K72" s="313"/>
      <c r="L72" s="316"/>
      <c r="M72" s="325"/>
      <c r="N72" s="13" t="s">
        <v>8</v>
      </c>
      <c r="O72" s="13">
        <v>26</v>
      </c>
      <c r="P72" s="13">
        <v>1.2</v>
      </c>
      <c r="Q72" s="13">
        <v>2.5</v>
      </c>
      <c r="R72" s="331"/>
      <c r="S72" s="332"/>
      <c r="T72" s="331"/>
      <c r="U72" s="331"/>
      <c r="V72" s="331"/>
      <c r="W72" s="328"/>
    </row>
    <row r="73" spans="1:23" s="12" customFormat="1" ht="19.5" customHeight="1">
      <c r="A73" s="333">
        <v>24</v>
      </c>
      <c r="B73" s="344" t="s">
        <v>179</v>
      </c>
      <c r="C73" s="317" t="s">
        <v>238</v>
      </c>
      <c r="D73" s="329" t="s">
        <v>250</v>
      </c>
      <c r="E73" s="310">
        <v>1500</v>
      </c>
      <c r="F73" s="326" t="s">
        <v>251</v>
      </c>
      <c r="G73" s="326" t="s">
        <v>252</v>
      </c>
      <c r="H73" s="326">
        <v>1606</v>
      </c>
      <c r="I73" s="309">
        <v>9</v>
      </c>
      <c r="J73" s="309">
        <v>1.9</v>
      </c>
      <c r="K73" s="312">
        <f>0.6*9.81*J73*I73</f>
        <v>100.6506</v>
      </c>
      <c r="L73" s="314">
        <v>117</v>
      </c>
      <c r="M73" s="323">
        <f>L73*120</f>
        <v>14040</v>
      </c>
      <c r="N73" s="13" t="s">
        <v>7</v>
      </c>
      <c r="O73" s="13">
        <v>25</v>
      </c>
      <c r="P73" s="13">
        <v>3</v>
      </c>
      <c r="Q73" s="13">
        <v>3</v>
      </c>
      <c r="R73" s="11">
        <f>Q73*P73*O73*80</f>
        <v>18000</v>
      </c>
      <c r="S73" s="332">
        <f>M73*0.65+L73*110+L73*12+M73*0.1</f>
        <v>24804</v>
      </c>
      <c r="T73" s="331">
        <f>14000+I73*1.22*100</f>
        <v>15098</v>
      </c>
      <c r="U73" s="352">
        <v>3300</v>
      </c>
      <c r="V73" s="332">
        <f>U73+T73+S73+R73+R75</f>
        <v>119282</v>
      </c>
      <c r="W73" s="326" t="s">
        <v>178</v>
      </c>
    </row>
    <row r="74" spans="1:23" s="12" customFormat="1" ht="19.5" customHeight="1">
      <c r="A74" s="333"/>
      <c r="B74" s="327"/>
      <c r="C74" s="318"/>
      <c r="D74" s="318"/>
      <c r="E74" s="310"/>
      <c r="F74" s="327"/>
      <c r="G74" s="327"/>
      <c r="H74" s="327"/>
      <c r="I74" s="310"/>
      <c r="J74" s="310"/>
      <c r="K74" s="312"/>
      <c r="L74" s="315"/>
      <c r="M74" s="324"/>
      <c r="N74" s="10" t="s">
        <v>534</v>
      </c>
      <c r="O74" s="13"/>
      <c r="P74" s="13"/>
      <c r="Q74" s="13"/>
      <c r="R74" s="9"/>
      <c r="S74" s="332"/>
      <c r="T74" s="331"/>
      <c r="U74" s="352"/>
      <c r="V74" s="331"/>
      <c r="W74" s="327"/>
    </row>
    <row r="75" spans="1:23" s="12" customFormat="1" ht="19.5" customHeight="1" thickBot="1">
      <c r="A75" s="333"/>
      <c r="B75" s="328"/>
      <c r="C75" s="319"/>
      <c r="D75" s="319"/>
      <c r="E75" s="311"/>
      <c r="F75" s="328"/>
      <c r="G75" s="328"/>
      <c r="H75" s="328"/>
      <c r="I75" s="311"/>
      <c r="J75" s="311"/>
      <c r="K75" s="313"/>
      <c r="L75" s="316"/>
      <c r="M75" s="325"/>
      <c r="N75" s="13" t="s">
        <v>8</v>
      </c>
      <c r="O75" s="13">
        <v>100</v>
      </c>
      <c r="P75" s="13">
        <v>1.2</v>
      </c>
      <c r="Q75" s="13">
        <v>2.4</v>
      </c>
      <c r="R75" s="8">
        <f>(Q75*P75*O75*80*2)+12000</f>
        <v>58080</v>
      </c>
      <c r="S75" s="332"/>
      <c r="T75" s="331"/>
      <c r="U75" s="352"/>
      <c r="V75" s="331"/>
      <c r="W75" s="328"/>
    </row>
    <row r="76" spans="1:23" s="12" customFormat="1" ht="19.5" customHeight="1">
      <c r="A76" s="311">
        <v>25</v>
      </c>
      <c r="B76" s="344" t="s">
        <v>179</v>
      </c>
      <c r="C76" s="317" t="s">
        <v>238</v>
      </c>
      <c r="D76" s="329" t="s">
        <v>253</v>
      </c>
      <c r="E76" s="326">
        <v>1500</v>
      </c>
      <c r="F76" s="326" t="s">
        <v>254</v>
      </c>
      <c r="G76" s="326" t="s">
        <v>255</v>
      </c>
      <c r="H76" s="326">
        <v>1569</v>
      </c>
      <c r="I76" s="309">
        <v>9</v>
      </c>
      <c r="J76" s="309">
        <v>1.9</v>
      </c>
      <c r="K76" s="312">
        <f>0.6*9.81*J76*I76</f>
        <v>100.6506</v>
      </c>
      <c r="L76" s="314">
        <v>178</v>
      </c>
      <c r="M76" s="323">
        <f>L76*120</f>
        <v>21360</v>
      </c>
      <c r="N76" s="13" t="s">
        <v>7</v>
      </c>
      <c r="O76" s="13">
        <v>27</v>
      </c>
      <c r="P76" s="13">
        <v>3</v>
      </c>
      <c r="Q76" s="13">
        <v>3</v>
      </c>
      <c r="R76" s="8">
        <f>(Q76*P76*O76*80)+12000</f>
        <v>31440</v>
      </c>
      <c r="S76" s="332">
        <f>M76*0.65+L76*110+L76*12+M76*0.1</f>
        <v>37736</v>
      </c>
      <c r="T76" s="331">
        <f>14000+I76*1.22*100</f>
        <v>15098</v>
      </c>
      <c r="U76" s="331">
        <v>3300</v>
      </c>
      <c r="V76" s="332">
        <f>U76+T76+S76+R76+R78</f>
        <v>195574</v>
      </c>
      <c r="W76" s="344" t="s">
        <v>178</v>
      </c>
    </row>
    <row r="77" spans="1:23" s="12" customFormat="1" ht="19.5" customHeight="1">
      <c r="A77" s="311"/>
      <c r="B77" s="327"/>
      <c r="C77" s="318"/>
      <c r="D77" s="318"/>
      <c r="E77" s="327"/>
      <c r="F77" s="327"/>
      <c r="G77" s="327"/>
      <c r="H77" s="327"/>
      <c r="I77" s="310"/>
      <c r="J77" s="310"/>
      <c r="K77" s="312"/>
      <c r="L77" s="315"/>
      <c r="M77" s="324"/>
      <c r="N77" s="10" t="s">
        <v>534</v>
      </c>
      <c r="O77" s="13"/>
      <c r="P77" s="13"/>
      <c r="Q77" s="13"/>
      <c r="R77" s="8"/>
      <c r="S77" s="332"/>
      <c r="T77" s="331"/>
      <c r="U77" s="331"/>
      <c r="V77" s="331"/>
      <c r="W77" s="327"/>
    </row>
    <row r="78" spans="1:23" s="12" customFormat="1" ht="19.5" customHeight="1" thickBot="1">
      <c r="A78" s="333"/>
      <c r="B78" s="328"/>
      <c r="C78" s="319"/>
      <c r="D78" s="319"/>
      <c r="E78" s="328"/>
      <c r="F78" s="328"/>
      <c r="G78" s="328"/>
      <c r="H78" s="328"/>
      <c r="I78" s="311"/>
      <c r="J78" s="311"/>
      <c r="K78" s="313"/>
      <c r="L78" s="316"/>
      <c r="M78" s="325"/>
      <c r="N78" s="13" t="s">
        <v>8</v>
      </c>
      <c r="O78" s="13">
        <v>150</v>
      </c>
      <c r="P78" s="13">
        <v>1.5</v>
      </c>
      <c r="Q78" s="13">
        <v>3</v>
      </c>
      <c r="R78" s="8">
        <f>Q78*P78*O78*80*2</f>
        <v>108000</v>
      </c>
      <c r="S78" s="332"/>
      <c r="T78" s="331"/>
      <c r="U78" s="331"/>
      <c r="V78" s="331"/>
      <c r="W78" s="328"/>
    </row>
    <row r="79" spans="1:23" s="12" customFormat="1" ht="19.5" customHeight="1">
      <c r="A79" s="333">
        <v>26</v>
      </c>
      <c r="B79" s="344" t="s">
        <v>179</v>
      </c>
      <c r="C79" s="317" t="s">
        <v>238</v>
      </c>
      <c r="D79" s="329" t="s">
        <v>256</v>
      </c>
      <c r="E79" s="326">
        <v>600</v>
      </c>
      <c r="F79" s="326" t="s">
        <v>257</v>
      </c>
      <c r="G79" s="326" t="s">
        <v>258</v>
      </c>
      <c r="H79" s="326">
        <v>1550</v>
      </c>
      <c r="I79" s="309">
        <v>6</v>
      </c>
      <c r="J79" s="309">
        <v>1.5</v>
      </c>
      <c r="K79" s="312">
        <f>0.6*9.81*J79*I79</f>
        <v>52.974000000000004</v>
      </c>
      <c r="L79" s="314">
        <v>111</v>
      </c>
      <c r="M79" s="323">
        <f>L79*120</f>
        <v>13320</v>
      </c>
      <c r="N79" s="13" t="s">
        <v>7</v>
      </c>
      <c r="O79" s="13">
        <v>20</v>
      </c>
      <c r="P79" s="13">
        <v>3</v>
      </c>
      <c r="Q79" s="13">
        <v>3</v>
      </c>
      <c r="R79" s="8">
        <f>Q79*P79*O79*80+7500</f>
        <v>21900</v>
      </c>
      <c r="S79" s="332">
        <f>M79*0.65+L79*110+L79*12+M79*0.1</f>
        <v>23532</v>
      </c>
      <c r="T79" s="331">
        <f>4400+I79*1.22*100</f>
        <v>5132</v>
      </c>
      <c r="U79" s="331">
        <v>1500</v>
      </c>
      <c r="V79" s="332">
        <f>U79+T79+S79+R79+R81</f>
        <v>75104</v>
      </c>
      <c r="W79" s="326" t="s">
        <v>197</v>
      </c>
    </row>
    <row r="80" spans="1:23" s="12" customFormat="1" ht="19.5" customHeight="1">
      <c r="A80" s="333"/>
      <c r="B80" s="327"/>
      <c r="C80" s="318"/>
      <c r="D80" s="318"/>
      <c r="E80" s="327"/>
      <c r="F80" s="327"/>
      <c r="G80" s="327"/>
      <c r="H80" s="327"/>
      <c r="I80" s="310"/>
      <c r="J80" s="310"/>
      <c r="K80" s="312"/>
      <c r="L80" s="315"/>
      <c r="M80" s="324"/>
      <c r="N80" s="10" t="s">
        <v>534</v>
      </c>
      <c r="O80" s="13"/>
      <c r="P80" s="13"/>
      <c r="Q80" s="13"/>
      <c r="R80" s="8"/>
      <c r="S80" s="332"/>
      <c r="T80" s="331"/>
      <c r="U80" s="331"/>
      <c r="V80" s="331"/>
      <c r="W80" s="327"/>
    </row>
    <row r="81" spans="1:23" s="12" customFormat="1" ht="19.5" customHeight="1" thickBot="1">
      <c r="A81" s="333"/>
      <c r="B81" s="328"/>
      <c r="C81" s="319"/>
      <c r="D81" s="319"/>
      <c r="E81" s="328"/>
      <c r="F81" s="328"/>
      <c r="G81" s="328"/>
      <c r="H81" s="328"/>
      <c r="I81" s="311"/>
      <c r="J81" s="311"/>
      <c r="K81" s="313"/>
      <c r="L81" s="316"/>
      <c r="M81" s="325"/>
      <c r="N81" s="13" t="s">
        <v>8</v>
      </c>
      <c r="O81" s="13">
        <v>50</v>
      </c>
      <c r="P81" s="13">
        <v>1.2</v>
      </c>
      <c r="Q81" s="13">
        <v>2.4</v>
      </c>
      <c r="R81" s="8">
        <f>Q81*P81*O81*80*2</f>
        <v>23040</v>
      </c>
      <c r="S81" s="332"/>
      <c r="T81" s="331"/>
      <c r="U81" s="331"/>
      <c r="V81" s="331"/>
      <c r="W81" s="328"/>
    </row>
    <row r="82" spans="1:23" s="12" customFormat="1" ht="19.5" customHeight="1">
      <c r="A82" s="311">
        <v>27</v>
      </c>
      <c r="B82" s="344" t="s">
        <v>179</v>
      </c>
      <c r="C82" s="317" t="s">
        <v>238</v>
      </c>
      <c r="D82" s="329" t="s">
        <v>259</v>
      </c>
      <c r="E82" s="326">
        <v>500</v>
      </c>
      <c r="F82" s="326" t="s">
        <v>260</v>
      </c>
      <c r="G82" s="326" t="s">
        <v>261</v>
      </c>
      <c r="H82" s="326">
        <v>1543</v>
      </c>
      <c r="I82" s="309">
        <v>6</v>
      </c>
      <c r="J82" s="309">
        <v>0.4</v>
      </c>
      <c r="K82" s="312">
        <f>0.6*9.81*J82*I82</f>
        <v>14.1264</v>
      </c>
      <c r="L82" s="314">
        <v>33</v>
      </c>
      <c r="M82" s="323">
        <f>L82*120</f>
        <v>3960</v>
      </c>
      <c r="N82" s="13" t="s">
        <v>7</v>
      </c>
      <c r="O82" s="13"/>
      <c r="P82" s="13"/>
      <c r="Q82" s="13"/>
      <c r="R82" s="331">
        <f>Q84*P84*O84*80*2+7500</f>
        <v>19020</v>
      </c>
      <c r="S82" s="332">
        <f>M82*0.65+L82*110+L82*12+M82*0.1</f>
        <v>6996</v>
      </c>
      <c r="T82" s="331">
        <f>4400+I82*1.22*100</f>
        <v>5132</v>
      </c>
      <c r="U82" s="331">
        <v>1500</v>
      </c>
      <c r="V82" s="332">
        <f>U82+T82+S82+R82</f>
        <v>32648</v>
      </c>
      <c r="W82" s="344" t="s">
        <v>197</v>
      </c>
    </row>
    <row r="83" spans="1:23" s="12" customFormat="1" ht="19.5" customHeight="1">
      <c r="A83" s="311"/>
      <c r="B83" s="327"/>
      <c r="C83" s="318"/>
      <c r="D83" s="318"/>
      <c r="E83" s="327"/>
      <c r="F83" s="327"/>
      <c r="G83" s="327"/>
      <c r="H83" s="327"/>
      <c r="I83" s="310"/>
      <c r="J83" s="310"/>
      <c r="K83" s="312"/>
      <c r="L83" s="315"/>
      <c r="M83" s="324"/>
      <c r="N83" s="10" t="s">
        <v>534</v>
      </c>
      <c r="O83" s="13"/>
      <c r="P83" s="13"/>
      <c r="Q83" s="13"/>
      <c r="R83" s="331"/>
      <c r="S83" s="332"/>
      <c r="T83" s="331"/>
      <c r="U83" s="331"/>
      <c r="V83" s="331"/>
      <c r="W83" s="327"/>
    </row>
    <row r="84" spans="1:23" s="12" customFormat="1" ht="19.5" customHeight="1" thickBot="1">
      <c r="A84" s="333"/>
      <c r="B84" s="328"/>
      <c r="C84" s="319"/>
      <c r="D84" s="319"/>
      <c r="E84" s="328"/>
      <c r="F84" s="328"/>
      <c r="G84" s="328"/>
      <c r="H84" s="328"/>
      <c r="I84" s="311"/>
      <c r="J84" s="311"/>
      <c r="K84" s="313"/>
      <c r="L84" s="316"/>
      <c r="M84" s="325"/>
      <c r="N84" s="13" t="s">
        <v>8</v>
      </c>
      <c r="O84" s="13">
        <v>25</v>
      </c>
      <c r="P84" s="13">
        <v>1.2</v>
      </c>
      <c r="Q84" s="13">
        <v>2.4</v>
      </c>
      <c r="R84" s="331"/>
      <c r="S84" s="332"/>
      <c r="T84" s="331"/>
      <c r="U84" s="331"/>
      <c r="V84" s="331"/>
      <c r="W84" s="328"/>
    </row>
    <row r="85" spans="1:23" s="12" customFormat="1" ht="19.5" customHeight="1">
      <c r="A85" s="333">
        <v>28</v>
      </c>
      <c r="B85" s="344" t="s">
        <v>179</v>
      </c>
      <c r="C85" s="317" t="s">
        <v>238</v>
      </c>
      <c r="D85" s="329" t="s">
        <v>262</v>
      </c>
      <c r="E85" s="326">
        <v>300</v>
      </c>
      <c r="F85" s="326" t="s">
        <v>263</v>
      </c>
      <c r="G85" s="326" t="s">
        <v>264</v>
      </c>
      <c r="H85" s="326">
        <v>1507</v>
      </c>
      <c r="I85" s="309">
        <v>5.5</v>
      </c>
      <c r="J85" s="309">
        <v>0.5</v>
      </c>
      <c r="K85" s="312">
        <f>0.6*9.81*J85*I85</f>
        <v>16.1865</v>
      </c>
      <c r="L85" s="314">
        <v>33</v>
      </c>
      <c r="M85" s="323">
        <f>L85*120</f>
        <v>3960</v>
      </c>
      <c r="N85" s="13" t="s">
        <v>7</v>
      </c>
      <c r="O85" s="13">
        <v>12</v>
      </c>
      <c r="P85" s="13">
        <v>3</v>
      </c>
      <c r="Q85" s="13">
        <v>3</v>
      </c>
      <c r="R85" s="8">
        <f>Q85*P85*O85*80*2+7500</f>
        <v>24780</v>
      </c>
      <c r="S85" s="332">
        <f>M85*0.65+L85*110+L85*12+M85*0.1</f>
        <v>6996</v>
      </c>
      <c r="T85" s="331">
        <f>4400+I85*1.22*100</f>
        <v>5071</v>
      </c>
      <c r="U85" s="331">
        <v>1501</v>
      </c>
      <c r="V85" s="332">
        <f>U85+T85+S85+R85+R87</f>
        <v>52748</v>
      </c>
      <c r="W85" s="326" t="s">
        <v>197</v>
      </c>
    </row>
    <row r="86" spans="1:23" s="12" customFormat="1" ht="19.5" customHeight="1">
      <c r="A86" s="333"/>
      <c r="B86" s="327"/>
      <c r="C86" s="318"/>
      <c r="D86" s="318"/>
      <c r="E86" s="327"/>
      <c r="F86" s="327"/>
      <c r="G86" s="327"/>
      <c r="H86" s="327"/>
      <c r="I86" s="310"/>
      <c r="J86" s="310"/>
      <c r="K86" s="312"/>
      <c r="L86" s="315"/>
      <c r="M86" s="324"/>
      <c r="N86" s="10" t="s">
        <v>534</v>
      </c>
      <c r="O86" s="14"/>
      <c r="P86" s="14"/>
      <c r="Q86" s="14"/>
      <c r="R86" s="8"/>
      <c r="S86" s="332"/>
      <c r="T86" s="331"/>
      <c r="U86" s="331"/>
      <c r="V86" s="331"/>
      <c r="W86" s="327"/>
    </row>
    <row r="87" spans="1:23" s="12" customFormat="1" ht="19.5" customHeight="1" thickBot="1">
      <c r="A87" s="333"/>
      <c r="B87" s="328"/>
      <c r="C87" s="319"/>
      <c r="D87" s="319"/>
      <c r="E87" s="328"/>
      <c r="F87" s="328"/>
      <c r="G87" s="328"/>
      <c r="H87" s="328"/>
      <c r="I87" s="311"/>
      <c r="J87" s="311"/>
      <c r="K87" s="313"/>
      <c r="L87" s="316"/>
      <c r="M87" s="325"/>
      <c r="N87" s="13" t="s">
        <v>8</v>
      </c>
      <c r="O87" s="13">
        <v>25</v>
      </c>
      <c r="P87" s="13">
        <v>1.2</v>
      </c>
      <c r="Q87" s="13">
        <v>3</v>
      </c>
      <c r="R87" s="8">
        <f>Q87*P87*O87*80*2</f>
        <v>14399.999999999998</v>
      </c>
      <c r="S87" s="332"/>
      <c r="T87" s="331"/>
      <c r="U87" s="331"/>
      <c r="V87" s="331"/>
      <c r="W87" s="328"/>
    </row>
    <row r="88" spans="1:23" s="12" customFormat="1" ht="19.5" customHeight="1">
      <c r="A88" s="311">
        <v>29</v>
      </c>
      <c r="B88" s="344" t="s">
        <v>179</v>
      </c>
      <c r="C88" s="317" t="s">
        <v>238</v>
      </c>
      <c r="D88" s="317" t="s">
        <v>265</v>
      </c>
      <c r="E88" s="310">
        <v>250</v>
      </c>
      <c r="F88" s="330" t="s">
        <v>266</v>
      </c>
      <c r="G88" s="320" t="s">
        <v>267</v>
      </c>
      <c r="H88" s="309">
        <v>1502</v>
      </c>
      <c r="I88" s="309">
        <v>4.5</v>
      </c>
      <c r="J88" s="309">
        <v>0.5</v>
      </c>
      <c r="K88" s="312">
        <f>0.6*9.81*J88*I88</f>
        <v>13.243500000000001</v>
      </c>
      <c r="L88" s="314">
        <v>29</v>
      </c>
      <c r="M88" s="323">
        <f>L88*120</f>
        <v>3480</v>
      </c>
      <c r="N88" s="13" t="s">
        <v>7</v>
      </c>
      <c r="O88" s="13"/>
      <c r="P88" s="13"/>
      <c r="Q88" s="13"/>
      <c r="R88" s="331">
        <f>Q90*P90*O90*80*2+7500</f>
        <v>21324</v>
      </c>
      <c r="S88" s="332">
        <f>M88*0.65+L88*110+L88*12+M88*0.1</f>
        <v>6148</v>
      </c>
      <c r="T88" s="331">
        <f>4400+I88*1.22*100</f>
        <v>4949</v>
      </c>
      <c r="U88" s="331">
        <v>1502</v>
      </c>
      <c r="V88" s="332">
        <f>U88+T88+S88+R88</f>
        <v>33923</v>
      </c>
      <c r="W88" s="344" t="s">
        <v>197</v>
      </c>
    </row>
    <row r="89" spans="1:23" s="12" customFormat="1" ht="19.5" customHeight="1">
      <c r="A89" s="311"/>
      <c r="B89" s="327"/>
      <c r="C89" s="318"/>
      <c r="D89" s="345"/>
      <c r="E89" s="310"/>
      <c r="F89" s="330"/>
      <c r="G89" s="321"/>
      <c r="H89" s="310"/>
      <c r="I89" s="310"/>
      <c r="J89" s="310"/>
      <c r="K89" s="312"/>
      <c r="L89" s="315"/>
      <c r="M89" s="324"/>
      <c r="N89" s="10" t="s">
        <v>534</v>
      </c>
      <c r="O89" s="13"/>
      <c r="P89" s="13"/>
      <c r="Q89" s="13"/>
      <c r="R89" s="331"/>
      <c r="S89" s="332"/>
      <c r="T89" s="331"/>
      <c r="U89" s="331"/>
      <c r="V89" s="331"/>
      <c r="W89" s="327"/>
    </row>
    <row r="90" spans="1:23" s="12" customFormat="1" ht="19.5" customHeight="1" thickBot="1">
      <c r="A90" s="333"/>
      <c r="B90" s="328"/>
      <c r="C90" s="319"/>
      <c r="D90" s="346"/>
      <c r="E90" s="311"/>
      <c r="F90" s="330"/>
      <c r="G90" s="322"/>
      <c r="H90" s="311"/>
      <c r="I90" s="311"/>
      <c r="J90" s="311"/>
      <c r="K90" s="313"/>
      <c r="L90" s="316"/>
      <c r="M90" s="325"/>
      <c r="N90" s="13" t="s">
        <v>8</v>
      </c>
      <c r="O90" s="13">
        <v>30</v>
      </c>
      <c r="P90" s="13">
        <v>1.2</v>
      </c>
      <c r="Q90" s="13">
        <v>2.4</v>
      </c>
      <c r="R90" s="331"/>
      <c r="S90" s="332"/>
      <c r="T90" s="331"/>
      <c r="U90" s="331"/>
      <c r="V90" s="331"/>
      <c r="W90" s="328"/>
    </row>
    <row r="91" spans="1:23" s="12" customFormat="1" ht="19.5" customHeight="1">
      <c r="A91" s="333">
        <v>30</v>
      </c>
      <c r="B91" s="344" t="s">
        <v>179</v>
      </c>
      <c r="C91" s="317" t="s">
        <v>238</v>
      </c>
      <c r="D91" s="317" t="s">
        <v>268</v>
      </c>
      <c r="E91" s="310">
        <v>250</v>
      </c>
      <c r="F91" s="330" t="s">
        <v>269</v>
      </c>
      <c r="G91" s="320" t="s">
        <v>270</v>
      </c>
      <c r="H91" s="309">
        <v>1425</v>
      </c>
      <c r="I91" s="309">
        <v>4.5</v>
      </c>
      <c r="J91" s="309">
        <v>0.4</v>
      </c>
      <c r="K91" s="312">
        <f>0.6*9.81*J91*I91</f>
        <v>10.5948</v>
      </c>
      <c r="L91" s="314">
        <v>27</v>
      </c>
      <c r="M91" s="323">
        <f>L91*120</f>
        <v>3240</v>
      </c>
      <c r="N91" s="13" t="s">
        <v>7</v>
      </c>
      <c r="O91" s="13"/>
      <c r="P91" s="13"/>
      <c r="Q91" s="13"/>
      <c r="R91" s="331">
        <f>Q93*P93*O93*80*2+7500</f>
        <v>21324</v>
      </c>
      <c r="S91" s="332">
        <f>M91*0.65+L91*110+L91*12+M91*0.1</f>
        <v>5724</v>
      </c>
      <c r="T91" s="331">
        <f>4400+I91*1.22*100</f>
        <v>4949</v>
      </c>
      <c r="U91" s="331">
        <v>1500</v>
      </c>
      <c r="V91" s="332">
        <f>U91+T91+S91+R91</f>
        <v>33497</v>
      </c>
      <c r="W91" s="326" t="s">
        <v>197</v>
      </c>
    </row>
    <row r="92" spans="1:23" s="12" customFormat="1" ht="19.5" customHeight="1">
      <c r="A92" s="333"/>
      <c r="B92" s="327"/>
      <c r="C92" s="318"/>
      <c r="D92" s="345"/>
      <c r="E92" s="310"/>
      <c r="F92" s="330"/>
      <c r="G92" s="321"/>
      <c r="H92" s="310"/>
      <c r="I92" s="310"/>
      <c r="J92" s="310"/>
      <c r="K92" s="312"/>
      <c r="L92" s="315"/>
      <c r="M92" s="324"/>
      <c r="N92" s="10" t="s">
        <v>534</v>
      </c>
      <c r="O92" s="13"/>
      <c r="P92" s="13"/>
      <c r="Q92" s="13"/>
      <c r="R92" s="331"/>
      <c r="S92" s="332"/>
      <c r="T92" s="331"/>
      <c r="U92" s="331"/>
      <c r="V92" s="331"/>
      <c r="W92" s="327"/>
    </row>
    <row r="93" spans="1:23" s="12" customFormat="1" ht="19.5" customHeight="1" thickBot="1">
      <c r="A93" s="333"/>
      <c r="B93" s="328"/>
      <c r="C93" s="319"/>
      <c r="D93" s="346"/>
      <c r="E93" s="311"/>
      <c r="F93" s="330"/>
      <c r="G93" s="322"/>
      <c r="H93" s="311"/>
      <c r="I93" s="311"/>
      <c r="J93" s="311"/>
      <c r="K93" s="313"/>
      <c r="L93" s="316"/>
      <c r="M93" s="325"/>
      <c r="N93" s="13" t="s">
        <v>8</v>
      </c>
      <c r="O93" s="13">
        <v>30</v>
      </c>
      <c r="P93" s="13">
        <v>1.2</v>
      </c>
      <c r="Q93" s="13">
        <v>2.4</v>
      </c>
      <c r="R93" s="331"/>
      <c r="S93" s="332"/>
      <c r="T93" s="331"/>
      <c r="U93" s="331"/>
      <c r="V93" s="331"/>
      <c r="W93" s="328"/>
    </row>
    <row r="94" spans="1:23" s="12" customFormat="1" ht="19.5" customHeight="1">
      <c r="A94" s="311">
        <v>31</v>
      </c>
      <c r="B94" s="344" t="s">
        <v>179</v>
      </c>
      <c r="C94" s="317" t="s">
        <v>238</v>
      </c>
      <c r="D94" s="329" t="s">
        <v>271</v>
      </c>
      <c r="E94" s="326">
        <v>150</v>
      </c>
      <c r="F94" s="326" t="s">
        <v>272</v>
      </c>
      <c r="G94" s="326" t="s">
        <v>270</v>
      </c>
      <c r="H94" s="326">
        <v>1441</v>
      </c>
      <c r="I94" s="309">
        <v>6</v>
      </c>
      <c r="J94" s="309">
        <v>0.25</v>
      </c>
      <c r="K94" s="312">
        <f>0.6*9.81*J94*I94</f>
        <v>8.829</v>
      </c>
      <c r="L94" s="314">
        <v>31</v>
      </c>
      <c r="M94" s="323">
        <f>L94*120</f>
        <v>3720</v>
      </c>
      <c r="N94" s="13" t="s">
        <v>7</v>
      </c>
      <c r="O94" s="13"/>
      <c r="P94" s="13"/>
      <c r="Q94" s="13"/>
      <c r="R94" s="331">
        <f>Q96*P96*O96*80*2+7500</f>
        <v>25500</v>
      </c>
      <c r="S94" s="332">
        <f>M94*0.65+L94*110+L94*12+M94*0.1</f>
        <v>6572</v>
      </c>
      <c r="T94" s="331">
        <f>4400+I94*1.22*100</f>
        <v>5132</v>
      </c>
      <c r="U94" s="331">
        <v>1500</v>
      </c>
      <c r="V94" s="332">
        <f>U94+T94+S94+R94</f>
        <v>38704</v>
      </c>
      <c r="W94" s="344" t="s">
        <v>197</v>
      </c>
    </row>
    <row r="95" spans="1:23" s="12" customFormat="1" ht="19.5" customHeight="1">
      <c r="A95" s="311"/>
      <c r="B95" s="327"/>
      <c r="C95" s="318"/>
      <c r="D95" s="318"/>
      <c r="E95" s="327"/>
      <c r="F95" s="327"/>
      <c r="G95" s="327"/>
      <c r="H95" s="327"/>
      <c r="I95" s="310"/>
      <c r="J95" s="310"/>
      <c r="K95" s="312"/>
      <c r="L95" s="315"/>
      <c r="M95" s="324"/>
      <c r="N95" s="10" t="s">
        <v>534</v>
      </c>
      <c r="O95" s="13"/>
      <c r="P95" s="13"/>
      <c r="Q95" s="13"/>
      <c r="R95" s="331"/>
      <c r="S95" s="332"/>
      <c r="T95" s="331"/>
      <c r="U95" s="331"/>
      <c r="V95" s="331"/>
      <c r="W95" s="327"/>
    </row>
    <row r="96" spans="1:23" s="12" customFormat="1" ht="19.5" customHeight="1" thickBot="1">
      <c r="A96" s="333"/>
      <c r="B96" s="328"/>
      <c r="C96" s="319"/>
      <c r="D96" s="319"/>
      <c r="E96" s="328"/>
      <c r="F96" s="328"/>
      <c r="G96" s="328"/>
      <c r="H96" s="328"/>
      <c r="I96" s="311"/>
      <c r="J96" s="311"/>
      <c r="K96" s="313"/>
      <c r="L96" s="316"/>
      <c r="M96" s="325"/>
      <c r="N96" s="13" t="s">
        <v>8</v>
      </c>
      <c r="O96" s="13">
        <v>25</v>
      </c>
      <c r="P96" s="13">
        <v>1.5</v>
      </c>
      <c r="Q96" s="13">
        <v>3</v>
      </c>
      <c r="R96" s="331"/>
      <c r="S96" s="332"/>
      <c r="T96" s="331"/>
      <c r="U96" s="331"/>
      <c r="V96" s="331"/>
      <c r="W96" s="328"/>
    </row>
    <row r="97" spans="1:23" s="12" customFormat="1" ht="19.5" customHeight="1">
      <c r="A97" s="333">
        <v>32</v>
      </c>
      <c r="B97" s="344" t="s">
        <v>179</v>
      </c>
      <c r="C97" s="317" t="s">
        <v>238</v>
      </c>
      <c r="D97" s="317" t="s">
        <v>273</v>
      </c>
      <c r="E97" s="310">
        <v>150</v>
      </c>
      <c r="F97" s="330" t="s">
        <v>274</v>
      </c>
      <c r="G97" s="320" t="s">
        <v>275</v>
      </c>
      <c r="H97" s="309">
        <v>1446</v>
      </c>
      <c r="I97" s="309">
        <v>5</v>
      </c>
      <c r="J97" s="309">
        <v>0.25</v>
      </c>
      <c r="K97" s="312">
        <f>0.6*9.81*J97*I97</f>
        <v>7.3575</v>
      </c>
      <c r="L97" s="314">
        <v>27</v>
      </c>
      <c r="M97" s="323">
        <f>L97*120</f>
        <v>3240</v>
      </c>
      <c r="N97" s="13" t="s">
        <v>7</v>
      </c>
      <c r="O97" s="13"/>
      <c r="P97" s="13"/>
      <c r="Q97" s="13"/>
      <c r="R97" s="331">
        <f>Q99*P99*O99*80*2+7500</f>
        <v>32700</v>
      </c>
      <c r="S97" s="332">
        <f>M97*0.65+L97*110+L97*12+M97*0.1</f>
        <v>5724</v>
      </c>
      <c r="T97" s="331">
        <f>4400+I97*1.22*100</f>
        <v>5010</v>
      </c>
      <c r="U97" s="331">
        <v>1501</v>
      </c>
      <c r="V97" s="332">
        <f>U97+T97+S97+R97</f>
        <v>44935</v>
      </c>
      <c r="W97" s="326" t="s">
        <v>197</v>
      </c>
    </row>
    <row r="98" spans="1:23" s="12" customFormat="1" ht="19.5" customHeight="1">
      <c r="A98" s="333"/>
      <c r="B98" s="327"/>
      <c r="C98" s="318"/>
      <c r="D98" s="345"/>
      <c r="E98" s="310"/>
      <c r="F98" s="330"/>
      <c r="G98" s="321"/>
      <c r="H98" s="310"/>
      <c r="I98" s="310"/>
      <c r="J98" s="310"/>
      <c r="K98" s="312"/>
      <c r="L98" s="315"/>
      <c r="M98" s="324"/>
      <c r="N98" s="10" t="s">
        <v>534</v>
      </c>
      <c r="O98" s="13"/>
      <c r="P98" s="13"/>
      <c r="Q98" s="13"/>
      <c r="R98" s="331"/>
      <c r="S98" s="332"/>
      <c r="T98" s="331"/>
      <c r="U98" s="331"/>
      <c r="V98" s="331"/>
      <c r="W98" s="327"/>
    </row>
    <row r="99" spans="1:23" s="12" customFormat="1" ht="19.5" customHeight="1" thickBot="1">
      <c r="A99" s="333"/>
      <c r="B99" s="328"/>
      <c r="C99" s="319"/>
      <c r="D99" s="346"/>
      <c r="E99" s="311"/>
      <c r="F99" s="330"/>
      <c r="G99" s="322"/>
      <c r="H99" s="311"/>
      <c r="I99" s="311"/>
      <c r="J99" s="311"/>
      <c r="K99" s="313"/>
      <c r="L99" s="316"/>
      <c r="M99" s="325"/>
      <c r="N99" s="13" t="s">
        <v>8</v>
      </c>
      <c r="O99" s="13">
        <v>35</v>
      </c>
      <c r="P99" s="13">
        <v>1.5</v>
      </c>
      <c r="Q99" s="13">
        <v>3</v>
      </c>
      <c r="R99" s="331"/>
      <c r="S99" s="332"/>
      <c r="T99" s="331"/>
      <c r="U99" s="331"/>
      <c r="V99" s="331"/>
      <c r="W99" s="328"/>
    </row>
    <row r="100" spans="1:23" s="12" customFormat="1" ht="19.5" customHeight="1">
      <c r="A100" s="311">
        <v>33</v>
      </c>
      <c r="B100" s="344" t="s">
        <v>179</v>
      </c>
      <c r="C100" s="317" t="s">
        <v>238</v>
      </c>
      <c r="D100" s="317" t="s">
        <v>276</v>
      </c>
      <c r="E100" s="310">
        <v>300</v>
      </c>
      <c r="F100" s="330" t="s">
        <v>277</v>
      </c>
      <c r="G100" s="320" t="s">
        <v>278</v>
      </c>
      <c r="H100" s="309">
        <v>1498</v>
      </c>
      <c r="I100" s="309">
        <v>5</v>
      </c>
      <c r="J100" s="309">
        <v>0.75</v>
      </c>
      <c r="K100" s="312">
        <f>0.6*9.81*J100*I100</f>
        <v>22.0725</v>
      </c>
      <c r="L100" s="314">
        <v>33</v>
      </c>
      <c r="M100" s="323">
        <f>L100*120</f>
        <v>3960</v>
      </c>
      <c r="N100" s="13" t="s">
        <v>7</v>
      </c>
      <c r="O100" s="13"/>
      <c r="P100" s="13"/>
      <c r="Q100" s="13"/>
      <c r="R100" s="331">
        <f>Q102*P102*O102*80*2+7500</f>
        <v>36300</v>
      </c>
      <c r="S100" s="332">
        <f>M100*0.65+L100*110+L100*12+M100*0.1</f>
        <v>6996</v>
      </c>
      <c r="T100" s="331">
        <f>4400+I100*1.22*100</f>
        <v>5010</v>
      </c>
      <c r="U100" s="331">
        <v>1502</v>
      </c>
      <c r="V100" s="332">
        <f>U100+T100+S100+R100</f>
        <v>49808</v>
      </c>
      <c r="W100" s="344" t="s">
        <v>197</v>
      </c>
    </row>
    <row r="101" spans="1:23" s="12" customFormat="1" ht="19.5" customHeight="1">
      <c r="A101" s="311"/>
      <c r="B101" s="327"/>
      <c r="C101" s="318"/>
      <c r="D101" s="345"/>
      <c r="E101" s="310"/>
      <c r="F101" s="330"/>
      <c r="G101" s="321"/>
      <c r="H101" s="310"/>
      <c r="I101" s="310"/>
      <c r="J101" s="310"/>
      <c r="K101" s="312"/>
      <c r="L101" s="315"/>
      <c r="M101" s="324"/>
      <c r="N101" s="10" t="s">
        <v>534</v>
      </c>
      <c r="O101" s="13"/>
      <c r="P101" s="13"/>
      <c r="Q101" s="13"/>
      <c r="R101" s="331"/>
      <c r="S101" s="332"/>
      <c r="T101" s="331"/>
      <c r="U101" s="331"/>
      <c r="V101" s="331"/>
      <c r="W101" s="327"/>
    </row>
    <row r="102" spans="1:23" s="12" customFormat="1" ht="19.5" customHeight="1" thickBot="1">
      <c r="A102" s="333"/>
      <c r="B102" s="328"/>
      <c r="C102" s="319"/>
      <c r="D102" s="346"/>
      <c r="E102" s="311"/>
      <c r="F102" s="330"/>
      <c r="G102" s="322"/>
      <c r="H102" s="311"/>
      <c r="I102" s="311"/>
      <c r="J102" s="311"/>
      <c r="K102" s="313"/>
      <c r="L102" s="316"/>
      <c r="M102" s="325"/>
      <c r="N102" s="13" t="s">
        <v>8</v>
      </c>
      <c r="O102" s="13">
        <v>40</v>
      </c>
      <c r="P102" s="13">
        <v>1.5</v>
      </c>
      <c r="Q102" s="13">
        <v>3</v>
      </c>
      <c r="R102" s="331"/>
      <c r="S102" s="332"/>
      <c r="T102" s="331"/>
      <c r="U102" s="331"/>
      <c r="V102" s="331"/>
      <c r="W102" s="328"/>
    </row>
    <row r="103" spans="1:23" s="12" customFormat="1" ht="19.5" customHeight="1">
      <c r="A103" s="333">
        <v>34</v>
      </c>
      <c r="B103" s="344" t="s">
        <v>179</v>
      </c>
      <c r="C103" s="317" t="s">
        <v>238</v>
      </c>
      <c r="D103" s="329" t="s">
        <v>279</v>
      </c>
      <c r="E103" s="326">
        <v>300</v>
      </c>
      <c r="F103" s="326" t="s">
        <v>280</v>
      </c>
      <c r="G103" s="326" t="s">
        <v>281</v>
      </c>
      <c r="H103" s="326">
        <v>1505</v>
      </c>
      <c r="I103" s="309">
        <v>5</v>
      </c>
      <c r="J103" s="309">
        <v>0.75</v>
      </c>
      <c r="K103" s="312">
        <f>0.6*9.81*J103*I103</f>
        <v>22.0725</v>
      </c>
      <c r="L103" s="314">
        <v>36</v>
      </c>
      <c r="M103" s="323">
        <f>L103*120</f>
        <v>4320</v>
      </c>
      <c r="N103" s="13" t="s">
        <v>7</v>
      </c>
      <c r="O103" s="13"/>
      <c r="P103" s="13"/>
      <c r="Q103" s="13"/>
      <c r="R103" s="331">
        <f>Q105*P105*O105*80*2+7500</f>
        <v>32700</v>
      </c>
      <c r="S103" s="332">
        <f>M103*0.65+L103*110+L103*12+M103*0.1</f>
        <v>7632</v>
      </c>
      <c r="T103" s="331">
        <f>4400+I103*1.22*100</f>
        <v>5010</v>
      </c>
      <c r="U103" s="331">
        <v>1500</v>
      </c>
      <c r="V103" s="332">
        <f>U103+T103+S103+R103</f>
        <v>46842</v>
      </c>
      <c r="W103" s="326" t="s">
        <v>197</v>
      </c>
    </row>
    <row r="104" spans="1:23" s="12" customFormat="1" ht="19.5" customHeight="1">
      <c r="A104" s="333"/>
      <c r="B104" s="327"/>
      <c r="C104" s="318"/>
      <c r="D104" s="318"/>
      <c r="E104" s="327"/>
      <c r="F104" s="327"/>
      <c r="G104" s="327"/>
      <c r="H104" s="327"/>
      <c r="I104" s="310"/>
      <c r="J104" s="310"/>
      <c r="K104" s="312"/>
      <c r="L104" s="315"/>
      <c r="M104" s="324"/>
      <c r="N104" s="10" t="s">
        <v>534</v>
      </c>
      <c r="O104" s="13"/>
      <c r="P104" s="13"/>
      <c r="Q104" s="13"/>
      <c r="R104" s="331"/>
      <c r="S104" s="332"/>
      <c r="T104" s="331"/>
      <c r="U104" s="331"/>
      <c r="V104" s="331"/>
      <c r="W104" s="327"/>
    </row>
    <row r="105" spans="1:23" s="12" customFormat="1" ht="19.5" customHeight="1" thickBot="1">
      <c r="A105" s="333"/>
      <c r="B105" s="328"/>
      <c r="C105" s="319"/>
      <c r="D105" s="319"/>
      <c r="E105" s="328"/>
      <c r="F105" s="328"/>
      <c r="G105" s="328"/>
      <c r="H105" s="328"/>
      <c r="I105" s="311"/>
      <c r="J105" s="311"/>
      <c r="K105" s="313"/>
      <c r="L105" s="316"/>
      <c r="M105" s="325"/>
      <c r="N105" s="13" t="s">
        <v>8</v>
      </c>
      <c r="O105" s="13">
        <v>35</v>
      </c>
      <c r="P105" s="13">
        <v>1.5</v>
      </c>
      <c r="Q105" s="13">
        <v>3</v>
      </c>
      <c r="R105" s="331"/>
      <c r="S105" s="332"/>
      <c r="T105" s="331"/>
      <c r="U105" s="331"/>
      <c r="V105" s="331"/>
      <c r="W105" s="328"/>
    </row>
    <row r="106" spans="1:23" s="12" customFormat="1" ht="19.5" customHeight="1">
      <c r="A106" s="311">
        <v>35</v>
      </c>
      <c r="B106" s="344" t="s">
        <v>179</v>
      </c>
      <c r="C106" s="317" t="s">
        <v>238</v>
      </c>
      <c r="D106" s="317" t="s">
        <v>282</v>
      </c>
      <c r="E106" s="310">
        <v>300</v>
      </c>
      <c r="F106" s="330" t="s">
        <v>284</v>
      </c>
      <c r="G106" s="320" t="s">
        <v>283</v>
      </c>
      <c r="H106" s="309">
        <v>1526</v>
      </c>
      <c r="I106" s="309">
        <v>4</v>
      </c>
      <c r="J106" s="309">
        <v>0.3</v>
      </c>
      <c r="K106" s="312">
        <f>0.6*9.81*J106*I106</f>
        <v>7.0632</v>
      </c>
      <c r="L106" s="314">
        <v>31</v>
      </c>
      <c r="M106" s="323">
        <f>L106*120</f>
        <v>3720</v>
      </c>
      <c r="N106" s="13" t="s">
        <v>7</v>
      </c>
      <c r="O106" s="13"/>
      <c r="P106" s="13"/>
      <c r="Q106" s="13"/>
      <c r="R106" s="331">
        <f>Q108*P108*O108*80*2+7500</f>
        <v>19020</v>
      </c>
      <c r="S106" s="332">
        <f>M106*0.65+L106*110+L106*12+M106*0.1</f>
        <v>6572</v>
      </c>
      <c r="T106" s="331">
        <f>4400+I106*1.22*100</f>
        <v>4888</v>
      </c>
      <c r="U106" s="331">
        <v>1500</v>
      </c>
      <c r="V106" s="332">
        <f>U106+T106+S106+R106</f>
        <v>31980</v>
      </c>
      <c r="W106" s="344" t="s">
        <v>197</v>
      </c>
    </row>
    <row r="107" spans="1:23" s="12" customFormat="1" ht="19.5" customHeight="1">
      <c r="A107" s="311"/>
      <c r="B107" s="327"/>
      <c r="C107" s="318"/>
      <c r="D107" s="345"/>
      <c r="E107" s="310"/>
      <c r="F107" s="330"/>
      <c r="G107" s="321"/>
      <c r="H107" s="310"/>
      <c r="I107" s="310"/>
      <c r="J107" s="310"/>
      <c r="K107" s="312"/>
      <c r="L107" s="315"/>
      <c r="M107" s="324"/>
      <c r="N107" s="10" t="s">
        <v>534</v>
      </c>
      <c r="O107" s="13"/>
      <c r="P107" s="13"/>
      <c r="Q107" s="13"/>
      <c r="R107" s="331"/>
      <c r="S107" s="332"/>
      <c r="T107" s="331"/>
      <c r="U107" s="331"/>
      <c r="V107" s="331"/>
      <c r="W107" s="327"/>
    </row>
    <row r="108" spans="1:23" s="12" customFormat="1" ht="19.5" customHeight="1" thickBot="1">
      <c r="A108" s="333"/>
      <c r="B108" s="328"/>
      <c r="C108" s="319"/>
      <c r="D108" s="346"/>
      <c r="E108" s="311"/>
      <c r="F108" s="330"/>
      <c r="G108" s="322"/>
      <c r="H108" s="311"/>
      <c r="I108" s="311"/>
      <c r="J108" s="311"/>
      <c r="K108" s="313"/>
      <c r="L108" s="316"/>
      <c r="M108" s="325"/>
      <c r="N108" s="13" t="s">
        <v>8</v>
      </c>
      <c r="O108" s="13">
        <v>40</v>
      </c>
      <c r="P108" s="13">
        <v>0.9</v>
      </c>
      <c r="Q108" s="13">
        <v>2</v>
      </c>
      <c r="R108" s="331"/>
      <c r="S108" s="332"/>
      <c r="T108" s="331"/>
      <c r="U108" s="331"/>
      <c r="V108" s="331"/>
      <c r="W108" s="328"/>
    </row>
    <row r="109" spans="1:23" s="12" customFormat="1" ht="19.5" customHeight="1">
      <c r="A109" s="333">
        <v>36</v>
      </c>
      <c r="B109" s="344" t="s">
        <v>179</v>
      </c>
      <c r="C109" s="317" t="s">
        <v>285</v>
      </c>
      <c r="D109" s="317" t="s">
        <v>286</v>
      </c>
      <c r="E109" s="310">
        <v>350</v>
      </c>
      <c r="F109" s="330" t="s">
        <v>287</v>
      </c>
      <c r="G109" s="320" t="s">
        <v>288</v>
      </c>
      <c r="H109" s="309">
        <v>1214</v>
      </c>
      <c r="I109" s="309">
        <v>9</v>
      </c>
      <c r="J109" s="309">
        <v>0.3</v>
      </c>
      <c r="K109" s="312">
        <f>0.6*9.81*J109*I109</f>
        <v>15.8922</v>
      </c>
      <c r="L109" s="314">
        <v>36</v>
      </c>
      <c r="M109" s="323">
        <f>L109*120</f>
        <v>4320</v>
      </c>
      <c r="N109" s="13" t="s">
        <v>7</v>
      </c>
      <c r="O109" s="13"/>
      <c r="P109" s="13"/>
      <c r="Q109" s="13"/>
      <c r="R109" s="331">
        <f>Q111*P111*O111*80*2+7500</f>
        <v>32700</v>
      </c>
      <c r="S109" s="332">
        <f>M109*0.65+L109*110+L109*12+M109*0.1</f>
        <v>7632</v>
      </c>
      <c r="T109" s="331">
        <f>4400+I109*1.22*100</f>
        <v>5498</v>
      </c>
      <c r="U109" s="331">
        <v>1501</v>
      </c>
      <c r="V109" s="332">
        <f>U109+T109+S109+R109</f>
        <v>47331</v>
      </c>
      <c r="W109" s="326" t="s">
        <v>197</v>
      </c>
    </row>
    <row r="110" spans="1:23" s="12" customFormat="1" ht="19.5" customHeight="1">
      <c r="A110" s="333"/>
      <c r="B110" s="327"/>
      <c r="C110" s="318"/>
      <c r="D110" s="318"/>
      <c r="E110" s="310"/>
      <c r="F110" s="330"/>
      <c r="G110" s="321"/>
      <c r="H110" s="310"/>
      <c r="I110" s="310"/>
      <c r="J110" s="310"/>
      <c r="K110" s="312"/>
      <c r="L110" s="315"/>
      <c r="M110" s="324"/>
      <c r="N110" s="10" t="s">
        <v>534</v>
      </c>
      <c r="O110" s="13"/>
      <c r="P110" s="13"/>
      <c r="Q110" s="13"/>
      <c r="R110" s="331"/>
      <c r="S110" s="332"/>
      <c r="T110" s="331"/>
      <c r="U110" s="331"/>
      <c r="V110" s="331"/>
      <c r="W110" s="327"/>
    </row>
    <row r="111" spans="1:23" s="12" customFormat="1" ht="19.5" customHeight="1" thickBot="1">
      <c r="A111" s="333"/>
      <c r="B111" s="328"/>
      <c r="C111" s="319"/>
      <c r="D111" s="319"/>
      <c r="E111" s="311"/>
      <c r="F111" s="330"/>
      <c r="G111" s="322"/>
      <c r="H111" s="311"/>
      <c r="I111" s="311"/>
      <c r="J111" s="311"/>
      <c r="K111" s="313"/>
      <c r="L111" s="316"/>
      <c r="M111" s="325"/>
      <c r="N111" s="13" t="s">
        <v>8</v>
      </c>
      <c r="O111" s="13">
        <v>35</v>
      </c>
      <c r="P111" s="13">
        <v>1.5</v>
      </c>
      <c r="Q111" s="13">
        <v>3</v>
      </c>
      <c r="R111" s="331"/>
      <c r="S111" s="332"/>
      <c r="T111" s="331"/>
      <c r="U111" s="331"/>
      <c r="V111" s="331"/>
      <c r="W111" s="328"/>
    </row>
    <row r="112" spans="1:23" s="12" customFormat="1" ht="19.5" customHeight="1">
      <c r="A112" s="311">
        <v>37</v>
      </c>
      <c r="B112" s="344" t="s">
        <v>179</v>
      </c>
      <c r="C112" s="317" t="s">
        <v>285</v>
      </c>
      <c r="D112" s="317" t="s">
        <v>289</v>
      </c>
      <c r="E112" s="310">
        <v>150</v>
      </c>
      <c r="F112" s="330" t="s">
        <v>290</v>
      </c>
      <c r="G112" s="320" t="s">
        <v>291</v>
      </c>
      <c r="H112" s="309">
        <v>1262</v>
      </c>
      <c r="I112" s="309">
        <v>4</v>
      </c>
      <c r="J112" s="309">
        <v>0.15</v>
      </c>
      <c r="K112" s="312">
        <f>0.6*9.81*J112*I112</f>
        <v>3.5316</v>
      </c>
      <c r="L112" s="314">
        <v>18</v>
      </c>
      <c r="M112" s="323">
        <f>L112*120</f>
        <v>2160</v>
      </c>
      <c r="N112" s="13" t="s">
        <v>7</v>
      </c>
      <c r="O112" s="13"/>
      <c r="P112" s="13"/>
      <c r="Q112" s="13"/>
      <c r="R112" s="331">
        <f>Q114*P114*O114*80*2+7500</f>
        <v>24972</v>
      </c>
      <c r="S112" s="332">
        <f>M112*0.65+L112*110+L112*12+M112*0.1</f>
        <v>3816</v>
      </c>
      <c r="T112" s="331">
        <f>4400+I112*1.22*100</f>
        <v>4888</v>
      </c>
      <c r="U112" s="331">
        <v>1502</v>
      </c>
      <c r="V112" s="332">
        <f>U112+T112+S112+R112</f>
        <v>35178</v>
      </c>
      <c r="W112" s="344" t="s">
        <v>178</v>
      </c>
    </row>
    <row r="113" spans="1:23" s="12" customFormat="1" ht="19.5" customHeight="1">
      <c r="A113" s="311"/>
      <c r="B113" s="327"/>
      <c r="C113" s="318"/>
      <c r="D113" s="318"/>
      <c r="E113" s="310"/>
      <c r="F113" s="330"/>
      <c r="G113" s="321"/>
      <c r="H113" s="310"/>
      <c r="I113" s="310"/>
      <c r="J113" s="310"/>
      <c r="K113" s="312"/>
      <c r="L113" s="315"/>
      <c r="M113" s="324"/>
      <c r="N113" s="10" t="s">
        <v>534</v>
      </c>
      <c r="O113" s="13"/>
      <c r="P113" s="13"/>
      <c r="Q113" s="13"/>
      <c r="R113" s="331"/>
      <c r="S113" s="332"/>
      <c r="T113" s="331"/>
      <c r="U113" s="331"/>
      <c r="V113" s="331"/>
      <c r="W113" s="327"/>
    </row>
    <row r="114" spans="1:23" s="12" customFormat="1" ht="19.5" customHeight="1" thickBot="1">
      <c r="A114" s="333"/>
      <c r="B114" s="328"/>
      <c r="C114" s="319"/>
      <c r="D114" s="319"/>
      <c r="E114" s="311"/>
      <c r="F114" s="330"/>
      <c r="G114" s="322"/>
      <c r="H114" s="311"/>
      <c r="I114" s="311"/>
      <c r="J114" s="311"/>
      <c r="K114" s="313"/>
      <c r="L114" s="316"/>
      <c r="M114" s="325"/>
      <c r="N114" s="13" t="s">
        <v>8</v>
      </c>
      <c r="O114" s="13">
        <v>35</v>
      </c>
      <c r="P114" s="13">
        <v>1.2</v>
      </c>
      <c r="Q114" s="13">
        <v>2.6</v>
      </c>
      <c r="R114" s="331"/>
      <c r="S114" s="332"/>
      <c r="T114" s="331"/>
      <c r="U114" s="331"/>
      <c r="V114" s="331"/>
      <c r="W114" s="328"/>
    </row>
    <row r="115" spans="1:23" s="12" customFormat="1" ht="19.5" customHeight="1">
      <c r="A115" s="333">
        <v>38</v>
      </c>
      <c r="B115" s="344" t="s">
        <v>179</v>
      </c>
      <c r="C115" s="317" t="s">
        <v>296</v>
      </c>
      <c r="D115" s="317" t="s">
        <v>316</v>
      </c>
      <c r="E115" s="310">
        <v>400</v>
      </c>
      <c r="F115" s="330" t="s">
        <v>297</v>
      </c>
      <c r="G115" s="320" t="s">
        <v>298</v>
      </c>
      <c r="H115" s="309">
        <v>1292</v>
      </c>
      <c r="I115" s="309">
        <v>4</v>
      </c>
      <c r="J115" s="309">
        <v>0.1</v>
      </c>
      <c r="K115" s="312">
        <f>0.6*9.81*J115*I115</f>
        <v>2.3544</v>
      </c>
      <c r="L115" s="314">
        <v>3</v>
      </c>
      <c r="M115" s="349">
        <f>L115*120</f>
        <v>360</v>
      </c>
      <c r="N115" s="13" t="s">
        <v>7</v>
      </c>
      <c r="O115" s="13"/>
      <c r="P115" s="13"/>
      <c r="Q115" s="13"/>
      <c r="R115" s="331">
        <f>Q117*P117*O117*80*2+7500</f>
        <v>17100</v>
      </c>
      <c r="S115" s="332">
        <f>M115*0.65+L115*110+L115*12+M115*0.1</f>
        <v>636</v>
      </c>
      <c r="T115" s="331">
        <f>4400+I115*1.22*100</f>
        <v>4888</v>
      </c>
      <c r="U115" s="331">
        <v>1500</v>
      </c>
      <c r="V115" s="332">
        <f>U115+T115+S115+R115</f>
        <v>24124</v>
      </c>
      <c r="W115" s="326" t="s">
        <v>178</v>
      </c>
    </row>
    <row r="116" spans="1:23" s="12" customFormat="1" ht="19.5" customHeight="1">
      <c r="A116" s="333"/>
      <c r="B116" s="327"/>
      <c r="C116" s="318"/>
      <c r="D116" s="318"/>
      <c r="E116" s="310"/>
      <c r="F116" s="330"/>
      <c r="G116" s="321"/>
      <c r="H116" s="310"/>
      <c r="I116" s="310"/>
      <c r="J116" s="310"/>
      <c r="K116" s="312"/>
      <c r="L116" s="315"/>
      <c r="M116" s="350"/>
      <c r="N116" s="10" t="s">
        <v>534</v>
      </c>
      <c r="O116" s="13"/>
      <c r="P116" s="13"/>
      <c r="Q116" s="13"/>
      <c r="R116" s="331"/>
      <c r="S116" s="332"/>
      <c r="T116" s="331"/>
      <c r="U116" s="331"/>
      <c r="V116" s="331"/>
      <c r="W116" s="327"/>
    </row>
    <row r="117" spans="1:23" s="12" customFormat="1" ht="19.5" customHeight="1" thickBot="1">
      <c r="A117" s="333"/>
      <c r="B117" s="328"/>
      <c r="C117" s="319"/>
      <c r="D117" s="319"/>
      <c r="E117" s="311"/>
      <c r="F117" s="330"/>
      <c r="G117" s="322"/>
      <c r="H117" s="311"/>
      <c r="I117" s="311"/>
      <c r="J117" s="311"/>
      <c r="K117" s="313"/>
      <c r="L117" s="316"/>
      <c r="M117" s="351"/>
      <c r="N117" s="13" t="s">
        <v>8</v>
      </c>
      <c r="O117" s="13">
        <v>30</v>
      </c>
      <c r="P117" s="13">
        <v>1</v>
      </c>
      <c r="Q117" s="13">
        <v>2</v>
      </c>
      <c r="R117" s="331"/>
      <c r="S117" s="332"/>
      <c r="T117" s="331"/>
      <c r="U117" s="331"/>
      <c r="V117" s="331"/>
      <c r="W117" s="328"/>
    </row>
    <row r="118" spans="1:23" s="12" customFormat="1" ht="19.5" customHeight="1">
      <c r="A118" s="333">
        <v>39</v>
      </c>
      <c r="B118" s="344" t="s">
        <v>179</v>
      </c>
      <c r="C118" s="317" t="s">
        <v>296</v>
      </c>
      <c r="D118" s="317" t="s">
        <v>299</v>
      </c>
      <c r="E118" s="310">
        <v>250</v>
      </c>
      <c r="F118" s="330" t="s">
        <v>300</v>
      </c>
      <c r="G118" s="320" t="s">
        <v>301</v>
      </c>
      <c r="H118" s="309">
        <v>1300</v>
      </c>
      <c r="I118" s="309">
        <v>7</v>
      </c>
      <c r="J118" s="309">
        <v>0.15</v>
      </c>
      <c r="K118" s="312">
        <f>0.6*9.81*J118*I118</f>
        <v>6.1803</v>
      </c>
      <c r="L118" s="314">
        <v>30</v>
      </c>
      <c r="M118" s="323">
        <f>L118*120</f>
        <v>3600</v>
      </c>
      <c r="N118" s="13" t="s">
        <v>7</v>
      </c>
      <c r="O118" s="13"/>
      <c r="P118" s="13"/>
      <c r="Q118" s="13"/>
      <c r="R118" s="331">
        <f>Q120*P120*O120*80*2+7500</f>
        <v>17100</v>
      </c>
      <c r="S118" s="332">
        <f>M118*0.65+L118*110+L118*12+M118*0.1</f>
        <v>6360</v>
      </c>
      <c r="T118" s="331">
        <f>4400+I118*1.22*100</f>
        <v>5254</v>
      </c>
      <c r="U118" s="331">
        <v>1501</v>
      </c>
      <c r="V118" s="332">
        <f>U118+T118+S118+R118</f>
        <v>30215</v>
      </c>
      <c r="W118" s="326" t="s">
        <v>178</v>
      </c>
    </row>
    <row r="119" spans="1:23" s="12" customFormat="1" ht="19.5" customHeight="1">
      <c r="A119" s="333"/>
      <c r="B119" s="327"/>
      <c r="C119" s="318"/>
      <c r="D119" s="318"/>
      <c r="E119" s="310"/>
      <c r="F119" s="330"/>
      <c r="G119" s="321"/>
      <c r="H119" s="310"/>
      <c r="I119" s="310"/>
      <c r="J119" s="310"/>
      <c r="K119" s="312"/>
      <c r="L119" s="315"/>
      <c r="M119" s="324"/>
      <c r="N119" s="10" t="s">
        <v>534</v>
      </c>
      <c r="O119" s="13"/>
      <c r="P119" s="13"/>
      <c r="Q119" s="13"/>
      <c r="R119" s="331"/>
      <c r="S119" s="332"/>
      <c r="T119" s="331"/>
      <c r="U119" s="331"/>
      <c r="V119" s="331"/>
      <c r="W119" s="327"/>
    </row>
    <row r="120" spans="1:23" s="12" customFormat="1" ht="19.5" customHeight="1" thickBot="1">
      <c r="A120" s="333"/>
      <c r="B120" s="328"/>
      <c r="C120" s="319"/>
      <c r="D120" s="319"/>
      <c r="E120" s="311"/>
      <c r="F120" s="330"/>
      <c r="G120" s="322"/>
      <c r="H120" s="311"/>
      <c r="I120" s="311"/>
      <c r="J120" s="311"/>
      <c r="K120" s="313"/>
      <c r="L120" s="316"/>
      <c r="M120" s="325"/>
      <c r="N120" s="13" t="s">
        <v>8</v>
      </c>
      <c r="O120" s="13">
        <v>30</v>
      </c>
      <c r="P120" s="13">
        <v>1</v>
      </c>
      <c r="Q120" s="13">
        <v>2</v>
      </c>
      <c r="R120" s="331"/>
      <c r="S120" s="332"/>
      <c r="T120" s="331"/>
      <c r="U120" s="331"/>
      <c r="V120" s="331"/>
      <c r="W120" s="328"/>
    </row>
    <row r="121" spans="1:23" s="12" customFormat="1" ht="18" customHeight="1">
      <c r="A121" s="333">
        <v>40</v>
      </c>
      <c r="B121" s="344" t="s">
        <v>179</v>
      </c>
      <c r="C121" s="317" t="s">
        <v>296</v>
      </c>
      <c r="D121" s="317" t="s">
        <v>299</v>
      </c>
      <c r="E121" s="310">
        <v>300</v>
      </c>
      <c r="F121" s="330" t="s">
        <v>302</v>
      </c>
      <c r="G121" s="320" t="s">
        <v>303</v>
      </c>
      <c r="H121" s="309">
        <v>1305</v>
      </c>
      <c r="I121" s="309">
        <v>4</v>
      </c>
      <c r="J121" s="309">
        <v>0.12</v>
      </c>
      <c r="K121" s="312">
        <f>0.6*9.81*J121*I121</f>
        <v>2.82528</v>
      </c>
      <c r="L121" s="314">
        <v>39</v>
      </c>
      <c r="M121" s="323">
        <f>L121*120</f>
        <v>4680</v>
      </c>
      <c r="N121" s="13" t="s">
        <v>7</v>
      </c>
      <c r="O121" s="13"/>
      <c r="P121" s="13"/>
      <c r="Q121" s="13"/>
      <c r="R121" s="331">
        <f>Q123*P123*O123*80*2+7500</f>
        <v>15500</v>
      </c>
      <c r="S121" s="332">
        <f>M121*0.65+L121*110+L121*12+M121*0.1</f>
        <v>8268</v>
      </c>
      <c r="T121" s="331">
        <f>4400+I121*1.22*100</f>
        <v>4888</v>
      </c>
      <c r="U121" s="331">
        <v>1502</v>
      </c>
      <c r="V121" s="332">
        <f>U121+T121+S121+R121</f>
        <v>30158</v>
      </c>
      <c r="W121" s="326" t="s">
        <v>178</v>
      </c>
    </row>
    <row r="122" spans="1:23" s="12" customFormat="1" ht="18" customHeight="1">
      <c r="A122" s="333"/>
      <c r="B122" s="327"/>
      <c r="C122" s="318"/>
      <c r="D122" s="318"/>
      <c r="E122" s="310"/>
      <c r="F122" s="330"/>
      <c r="G122" s="321"/>
      <c r="H122" s="310"/>
      <c r="I122" s="310"/>
      <c r="J122" s="310"/>
      <c r="K122" s="312"/>
      <c r="L122" s="315"/>
      <c r="M122" s="324"/>
      <c r="N122" s="10" t="s">
        <v>534</v>
      </c>
      <c r="O122" s="13"/>
      <c r="P122" s="13"/>
      <c r="Q122" s="13"/>
      <c r="R122" s="331"/>
      <c r="S122" s="332"/>
      <c r="T122" s="331"/>
      <c r="U122" s="331"/>
      <c r="V122" s="331"/>
      <c r="W122" s="327"/>
    </row>
    <row r="123" spans="1:23" s="12" customFormat="1" ht="18" customHeight="1" thickBot="1">
      <c r="A123" s="333"/>
      <c r="B123" s="328"/>
      <c r="C123" s="319"/>
      <c r="D123" s="319"/>
      <c r="E123" s="311"/>
      <c r="F123" s="330"/>
      <c r="G123" s="322"/>
      <c r="H123" s="311"/>
      <c r="I123" s="311"/>
      <c r="J123" s="311"/>
      <c r="K123" s="313"/>
      <c r="L123" s="316"/>
      <c r="M123" s="325"/>
      <c r="N123" s="13" t="s">
        <v>8</v>
      </c>
      <c r="O123" s="13">
        <v>25</v>
      </c>
      <c r="P123" s="13">
        <v>1</v>
      </c>
      <c r="Q123" s="13">
        <v>2</v>
      </c>
      <c r="R123" s="331"/>
      <c r="S123" s="332"/>
      <c r="T123" s="331"/>
      <c r="U123" s="331"/>
      <c r="V123" s="331"/>
      <c r="W123" s="328"/>
    </row>
    <row r="124" spans="1:23" s="12" customFormat="1" ht="18" customHeight="1">
      <c r="A124" s="311">
        <v>41</v>
      </c>
      <c r="B124" s="344" t="s">
        <v>179</v>
      </c>
      <c r="C124" s="317" t="s">
        <v>304</v>
      </c>
      <c r="D124" s="317" t="s">
        <v>305</v>
      </c>
      <c r="E124" s="310">
        <v>1500</v>
      </c>
      <c r="F124" s="330" t="s">
        <v>306</v>
      </c>
      <c r="G124" s="320" t="s">
        <v>307</v>
      </c>
      <c r="H124" s="309">
        <v>2055</v>
      </c>
      <c r="I124" s="309">
        <v>33</v>
      </c>
      <c r="J124" s="309">
        <v>0.28</v>
      </c>
      <c r="K124" s="312">
        <f>0.6*9.81*J124*I124</f>
        <v>54.38664000000001</v>
      </c>
      <c r="L124" s="314">
        <v>111</v>
      </c>
      <c r="M124" s="323">
        <f>L124*120</f>
        <v>13320</v>
      </c>
      <c r="N124" s="13" t="s">
        <v>7</v>
      </c>
      <c r="O124" s="13">
        <v>15</v>
      </c>
      <c r="P124" s="13">
        <v>3</v>
      </c>
      <c r="Q124" s="13">
        <v>3</v>
      </c>
      <c r="R124" s="331">
        <f>Q126*P126*O126*80*2+7500+Q124*P124*O124*80</f>
        <v>31100</v>
      </c>
      <c r="S124" s="332">
        <f>M124*0.65+L124*110+L124*12+M124*0.1</f>
        <v>23532</v>
      </c>
      <c r="T124" s="331">
        <f>7000+I124*1.22*100</f>
        <v>11026</v>
      </c>
      <c r="U124" s="331">
        <v>3000</v>
      </c>
      <c r="V124" s="332">
        <f>U124+T124+S124+R124</f>
        <v>68658</v>
      </c>
      <c r="W124" s="326" t="s">
        <v>197</v>
      </c>
    </row>
    <row r="125" spans="1:23" s="12" customFormat="1" ht="18" customHeight="1">
      <c r="A125" s="311"/>
      <c r="B125" s="327"/>
      <c r="C125" s="318"/>
      <c r="D125" s="318"/>
      <c r="E125" s="310"/>
      <c r="F125" s="330"/>
      <c r="G125" s="321"/>
      <c r="H125" s="310"/>
      <c r="I125" s="310"/>
      <c r="J125" s="310"/>
      <c r="K125" s="312"/>
      <c r="L125" s="315"/>
      <c r="M125" s="324"/>
      <c r="N125" s="10" t="s">
        <v>534</v>
      </c>
      <c r="O125" s="13"/>
      <c r="P125" s="13"/>
      <c r="Q125" s="13"/>
      <c r="R125" s="331"/>
      <c r="S125" s="332"/>
      <c r="T125" s="331"/>
      <c r="U125" s="331"/>
      <c r="V125" s="331"/>
      <c r="W125" s="327"/>
    </row>
    <row r="126" spans="1:23" s="12" customFormat="1" ht="18" customHeight="1" thickBot="1">
      <c r="A126" s="333"/>
      <c r="B126" s="328"/>
      <c r="C126" s="319"/>
      <c r="D126" s="319"/>
      <c r="E126" s="311"/>
      <c r="F126" s="330"/>
      <c r="G126" s="322"/>
      <c r="H126" s="311"/>
      <c r="I126" s="311"/>
      <c r="J126" s="311"/>
      <c r="K126" s="313"/>
      <c r="L126" s="316"/>
      <c r="M126" s="325"/>
      <c r="N126" s="13" t="s">
        <v>8</v>
      </c>
      <c r="O126" s="13">
        <v>40</v>
      </c>
      <c r="P126" s="13">
        <v>1</v>
      </c>
      <c r="Q126" s="13">
        <v>2</v>
      </c>
      <c r="R126" s="331"/>
      <c r="S126" s="332"/>
      <c r="T126" s="331"/>
      <c r="U126" s="331"/>
      <c r="V126" s="331"/>
      <c r="W126" s="328"/>
    </row>
    <row r="127" spans="1:23" s="12" customFormat="1" ht="18" customHeight="1">
      <c r="A127" s="333">
        <v>42</v>
      </c>
      <c r="B127" s="344" t="s">
        <v>179</v>
      </c>
      <c r="C127" s="317" t="s">
        <v>304</v>
      </c>
      <c r="D127" s="317" t="s">
        <v>308</v>
      </c>
      <c r="E127" s="310">
        <v>600</v>
      </c>
      <c r="F127" s="330" t="s">
        <v>309</v>
      </c>
      <c r="G127" s="320" t="s">
        <v>310</v>
      </c>
      <c r="H127" s="309">
        <v>2014</v>
      </c>
      <c r="I127" s="309">
        <v>10</v>
      </c>
      <c r="J127" s="309">
        <v>0.28</v>
      </c>
      <c r="K127" s="312">
        <f>0.6*9.81*J127*I127</f>
        <v>16.480800000000002</v>
      </c>
      <c r="L127" s="314">
        <v>27</v>
      </c>
      <c r="M127" s="323">
        <f>L127*120</f>
        <v>3240</v>
      </c>
      <c r="N127" s="13" t="s">
        <v>7</v>
      </c>
      <c r="O127" s="13"/>
      <c r="P127" s="13"/>
      <c r="Q127" s="13"/>
      <c r="R127" s="331">
        <f>Q129*P129*O129*80*2+7500</f>
        <v>15500</v>
      </c>
      <c r="S127" s="332">
        <f>M127*0.65+L127*110+L127*12+M127*0.1</f>
        <v>5724</v>
      </c>
      <c r="T127" s="331">
        <f>4400+I127*1.22*100</f>
        <v>5620</v>
      </c>
      <c r="U127" s="331">
        <v>1502</v>
      </c>
      <c r="V127" s="332">
        <f>U127+T127+S127+R127</f>
        <v>28346</v>
      </c>
      <c r="W127" s="326" t="s">
        <v>197</v>
      </c>
    </row>
    <row r="128" spans="1:23" s="12" customFormat="1" ht="18" customHeight="1">
      <c r="A128" s="333"/>
      <c r="B128" s="327"/>
      <c r="C128" s="318"/>
      <c r="D128" s="318"/>
      <c r="E128" s="310"/>
      <c r="F128" s="330"/>
      <c r="G128" s="321"/>
      <c r="H128" s="310"/>
      <c r="I128" s="310"/>
      <c r="J128" s="310"/>
      <c r="K128" s="312"/>
      <c r="L128" s="315"/>
      <c r="M128" s="324"/>
      <c r="N128" s="10" t="s">
        <v>534</v>
      </c>
      <c r="O128" s="13"/>
      <c r="P128" s="13"/>
      <c r="Q128" s="13"/>
      <c r="R128" s="331"/>
      <c r="S128" s="332"/>
      <c r="T128" s="331"/>
      <c r="U128" s="331"/>
      <c r="V128" s="331"/>
      <c r="W128" s="327"/>
    </row>
    <row r="129" spans="1:23" s="12" customFormat="1" ht="18" customHeight="1" thickBot="1">
      <c r="A129" s="333"/>
      <c r="B129" s="328"/>
      <c r="C129" s="319"/>
      <c r="D129" s="319"/>
      <c r="E129" s="311"/>
      <c r="F129" s="330"/>
      <c r="G129" s="322"/>
      <c r="H129" s="311"/>
      <c r="I129" s="311"/>
      <c r="J129" s="311"/>
      <c r="K129" s="313"/>
      <c r="L129" s="316"/>
      <c r="M129" s="325"/>
      <c r="N129" s="13" t="s">
        <v>8</v>
      </c>
      <c r="O129" s="13">
        <v>25</v>
      </c>
      <c r="P129" s="13">
        <v>1</v>
      </c>
      <c r="Q129" s="13">
        <v>2</v>
      </c>
      <c r="R129" s="331"/>
      <c r="S129" s="332"/>
      <c r="T129" s="331"/>
      <c r="U129" s="331"/>
      <c r="V129" s="331"/>
      <c r="W129" s="328"/>
    </row>
    <row r="130" spans="1:23" s="12" customFormat="1" ht="18" customHeight="1">
      <c r="A130" s="311">
        <v>43</v>
      </c>
      <c r="B130" s="344" t="s">
        <v>179</v>
      </c>
      <c r="C130" s="317" t="s">
        <v>311</v>
      </c>
      <c r="D130" s="317" t="s">
        <v>312</v>
      </c>
      <c r="E130" s="310">
        <v>250</v>
      </c>
      <c r="F130" s="330" t="s">
        <v>313</v>
      </c>
      <c r="G130" s="320" t="s">
        <v>314</v>
      </c>
      <c r="H130" s="309">
        <v>1308</v>
      </c>
      <c r="I130" s="309">
        <v>5</v>
      </c>
      <c r="J130" s="309">
        <v>0.1</v>
      </c>
      <c r="K130" s="312">
        <f>0.6*9.81*J130*I130</f>
        <v>2.943</v>
      </c>
      <c r="L130" s="314">
        <v>22</v>
      </c>
      <c r="M130" s="323">
        <f>L130*120</f>
        <v>2640</v>
      </c>
      <c r="N130" s="13" t="s">
        <v>7</v>
      </c>
      <c r="O130" s="13"/>
      <c r="P130" s="13"/>
      <c r="Q130" s="13"/>
      <c r="R130" s="331">
        <f>Q132*P132*O132*80*2+7500</f>
        <v>13900</v>
      </c>
      <c r="S130" s="332">
        <f>M130*0.65+L130*110+L130*12+M130*0.1</f>
        <v>4664</v>
      </c>
      <c r="T130" s="331">
        <f>4400+I130*1.22*100</f>
        <v>5010</v>
      </c>
      <c r="U130" s="331">
        <v>1500</v>
      </c>
      <c r="V130" s="332">
        <f>U130+T130+S130+R130</f>
        <v>25074</v>
      </c>
      <c r="W130" s="326" t="s">
        <v>178</v>
      </c>
    </row>
    <row r="131" spans="1:23" s="12" customFormat="1" ht="18" customHeight="1">
      <c r="A131" s="311"/>
      <c r="B131" s="327"/>
      <c r="C131" s="318"/>
      <c r="D131" s="318"/>
      <c r="E131" s="310"/>
      <c r="F131" s="330"/>
      <c r="G131" s="321"/>
      <c r="H131" s="310"/>
      <c r="I131" s="310"/>
      <c r="J131" s="310"/>
      <c r="K131" s="312"/>
      <c r="L131" s="315"/>
      <c r="M131" s="324"/>
      <c r="N131" s="10" t="s">
        <v>534</v>
      </c>
      <c r="O131" s="13"/>
      <c r="P131" s="13"/>
      <c r="Q131" s="13"/>
      <c r="R131" s="331"/>
      <c r="S131" s="332"/>
      <c r="T131" s="331"/>
      <c r="U131" s="331"/>
      <c r="V131" s="331"/>
      <c r="W131" s="327"/>
    </row>
    <row r="132" spans="1:23" s="12" customFormat="1" ht="18" customHeight="1" thickBot="1">
      <c r="A132" s="333"/>
      <c r="B132" s="328"/>
      <c r="C132" s="319"/>
      <c r="D132" s="319"/>
      <c r="E132" s="311"/>
      <c r="F132" s="330"/>
      <c r="G132" s="322"/>
      <c r="H132" s="311"/>
      <c r="I132" s="311"/>
      <c r="J132" s="311"/>
      <c r="K132" s="313"/>
      <c r="L132" s="316"/>
      <c r="M132" s="325"/>
      <c r="N132" s="13" t="s">
        <v>8</v>
      </c>
      <c r="O132" s="13">
        <v>20</v>
      </c>
      <c r="P132" s="13">
        <v>1</v>
      </c>
      <c r="Q132" s="13">
        <v>2</v>
      </c>
      <c r="R132" s="331"/>
      <c r="S132" s="332"/>
      <c r="T132" s="331"/>
      <c r="U132" s="331"/>
      <c r="V132" s="331"/>
      <c r="W132" s="328"/>
    </row>
    <row r="133" spans="1:23" s="12" customFormat="1" ht="18" customHeight="1">
      <c r="A133" s="333">
        <v>44</v>
      </c>
      <c r="B133" s="344" t="s">
        <v>179</v>
      </c>
      <c r="C133" s="317" t="s">
        <v>311</v>
      </c>
      <c r="D133" s="317" t="s">
        <v>315</v>
      </c>
      <c r="E133" s="310">
        <v>400</v>
      </c>
      <c r="F133" s="330" t="s">
        <v>317</v>
      </c>
      <c r="G133" s="320" t="s">
        <v>318</v>
      </c>
      <c r="H133" s="309">
        <v>1277</v>
      </c>
      <c r="I133" s="309">
        <v>5.5</v>
      </c>
      <c r="J133" s="309">
        <v>0.23</v>
      </c>
      <c r="K133" s="312">
        <f>0.6*9.81*J133*I133</f>
        <v>7.44579</v>
      </c>
      <c r="L133" s="314">
        <v>37</v>
      </c>
      <c r="M133" s="323">
        <f>L133*120</f>
        <v>4440</v>
      </c>
      <c r="N133" s="13" t="s">
        <v>7</v>
      </c>
      <c r="O133" s="13"/>
      <c r="P133" s="13"/>
      <c r="Q133" s="13"/>
      <c r="R133" s="331">
        <f>Q135*P135*O135*80*2+7500</f>
        <v>19020</v>
      </c>
      <c r="S133" s="332">
        <f>M133*0.65+L133*110+L133*12+M133*0.1</f>
        <v>7844</v>
      </c>
      <c r="T133" s="331">
        <f>4400+I133*1.22*100</f>
        <v>5071</v>
      </c>
      <c r="U133" s="331">
        <v>1501</v>
      </c>
      <c r="V133" s="332">
        <f>U133+T133+S133+R133</f>
        <v>33436</v>
      </c>
      <c r="W133" s="326" t="s">
        <v>178</v>
      </c>
    </row>
    <row r="134" spans="1:23" s="12" customFormat="1" ht="18" customHeight="1">
      <c r="A134" s="333"/>
      <c r="B134" s="327"/>
      <c r="C134" s="318"/>
      <c r="D134" s="318"/>
      <c r="E134" s="310"/>
      <c r="F134" s="330"/>
      <c r="G134" s="321"/>
      <c r="H134" s="310"/>
      <c r="I134" s="310"/>
      <c r="J134" s="310"/>
      <c r="K134" s="312"/>
      <c r="L134" s="315"/>
      <c r="M134" s="324"/>
      <c r="N134" s="10" t="s">
        <v>534</v>
      </c>
      <c r="O134" s="13"/>
      <c r="P134" s="13"/>
      <c r="Q134" s="13"/>
      <c r="R134" s="331"/>
      <c r="S134" s="332"/>
      <c r="T134" s="331"/>
      <c r="U134" s="331"/>
      <c r="V134" s="331"/>
      <c r="W134" s="327"/>
    </row>
    <row r="135" spans="1:23" s="12" customFormat="1" ht="18" customHeight="1" thickBot="1">
      <c r="A135" s="333"/>
      <c r="B135" s="328"/>
      <c r="C135" s="319"/>
      <c r="D135" s="319"/>
      <c r="E135" s="311"/>
      <c r="F135" s="330"/>
      <c r="G135" s="322"/>
      <c r="H135" s="311"/>
      <c r="I135" s="311"/>
      <c r="J135" s="311"/>
      <c r="K135" s="313"/>
      <c r="L135" s="316"/>
      <c r="M135" s="325"/>
      <c r="N135" s="13" t="s">
        <v>8</v>
      </c>
      <c r="O135" s="13">
        <v>25</v>
      </c>
      <c r="P135" s="13">
        <v>1.2</v>
      </c>
      <c r="Q135" s="13">
        <v>2.4</v>
      </c>
      <c r="R135" s="331"/>
      <c r="S135" s="332"/>
      <c r="T135" s="331"/>
      <c r="U135" s="331"/>
      <c r="V135" s="331"/>
      <c r="W135" s="328"/>
    </row>
    <row r="136" spans="1:23" s="12" customFormat="1" ht="18" customHeight="1">
      <c r="A136" s="333">
        <v>45</v>
      </c>
      <c r="B136" s="344" t="s">
        <v>179</v>
      </c>
      <c r="C136" s="317" t="s">
        <v>311</v>
      </c>
      <c r="D136" s="317" t="s">
        <v>319</v>
      </c>
      <c r="E136" s="310">
        <v>100</v>
      </c>
      <c r="F136" s="330" t="s">
        <v>320</v>
      </c>
      <c r="G136" s="320" t="s">
        <v>321</v>
      </c>
      <c r="H136" s="309">
        <v>1295</v>
      </c>
      <c r="I136" s="309">
        <v>5</v>
      </c>
      <c r="J136" s="309">
        <v>0.25</v>
      </c>
      <c r="K136" s="312">
        <f>0.6*9.81*J136*I136</f>
        <v>7.3575</v>
      </c>
      <c r="L136" s="314">
        <v>25</v>
      </c>
      <c r="M136" s="323">
        <f>L136*120</f>
        <v>3000</v>
      </c>
      <c r="N136" s="13" t="s">
        <v>7</v>
      </c>
      <c r="O136" s="13"/>
      <c r="P136" s="13"/>
      <c r="Q136" s="13"/>
      <c r="R136" s="331">
        <f>Q138*P138*O138*80*2+7500</f>
        <v>17637.6</v>
      </c>
      <c r="S136" s="332">
        <f>M136*0.65+L136*110+L136*12+M136*0.1</f>
        <v>5300</v>
      </c>
      <c r="T136" s="331">
        <f>4400+I136*1.22*100</f>
        <v>5010</v>
      </c>
      <c r="U136" s="331">
        <v>1502</v>
      </c>
      <c r="V136" s="332">
        <f>U136+T136+S136+R136</f>
        <v>29449.6</v>
      </c>
      <c r="W136" s="326" t="s">
        <v>178</v>
      </c>
    </row>
    <row r="137" spans="1:23" s="12" customFormat="1" ht="18" customHeight="1">
      <c r="A137" s="333"/>
      <c r="B137" s="327"/>
      <c r="C137" s="318"/>
      <c r="D137" s="345"/>
      <c r="E137" s="310"/>
      <c r="F137" s="330"/>
      <c r="G137" s="321"/>
      <c r="H137" s="310"/>
      <c r="I137" s="310"/>
      <c r="J137" s="310"/>
      <c r="K137" s="312"/>
      <c r="L137" s="315"/>
      <c r="M137" s="324"/>
      <c r="N137" s="10" t="s">
        <v>534</v>
      </c>
      <c r="O137" s="13"/>
      <c r="P137" s="13"/>
      <c r="Q137" s="13"/>
      <c r="R137" s="331"/>
      <c r="S137" s="332"/>
      <c r="T137" s="331"/>
      <c r="U137" s="331"/>
      <c r="V137" s="331"/>
      <c r="W137" s="327"/>
    </row>
    <row r="138" spans="1:23" s="12" customFormat="1" ht="18" customHeight="1" thickBot="1">
      <c r="A138" s="333"/>
      <c r="B138" s="328"/>
      <c r="C138" s="319"/>
      <c r="D138" s="346"/>
      <c r="E138" s="311"/>
      <c r="F138" s="330"/>
      <c r="G138" s="322"/>
      <c r="H138" s="311"/>
      <c r="I138" s="311"/>
      <c r="J138" s="311"/>
      <c r="K138" s="313"/>
      <c r="L138" s="316"/>
      <c r="M138" s="325"/>
      <c r="N138" s="13" t="s">
        <v>8</v>
      </c>
      <c r="O138" s="13">
        <v>24</v>
      </c>
      <c r="P138" s="13">
        <v>1.2</v>
      </c>
      <c r="Q138" s="13">
        <v>2.2</v>
      </c>
      <c r="R138" s="331"/>
      <c r="S138" s="332"/>
      <c r="T138" s="331"/>
      <c r="U138" s="331"/>
      <c r="V138" s="331"/>
      <c r="W138" s="328"/>
    </row>
    <row r="139" spans="1:23" s="12" customFormat="1" ht="18" customHeight="1">
      <c r="A139" s="311">
        <v>46</v>
      </c>
      <c r="B139" s="344" t="s">
        <v>179</v>
      </c>
      <c r="C139" s="317" t="s">
        <v>311</v>
      </c>
      <c r="D139" s="317" t="s">
        <v>315</v>
      </c>
      <c r="E139" s="310">
        <v>200</v>
      </c>
      <c r="F139" s="330" t="s">
        <v>322</v>
      </c>
      <c r="G139" s="320" t="s">
        <v>318</v>
      </c>
      <c r="H139" s="309">
        <v>1260</v>
      </c>
      <c r="I139" s="309">
        <v>7</v>
      </c>
      <c r="J139" s="309">
        <v>0.23</v>
      </c>
      <c r="K139" s="312">
        <f>0.6*9.81*J139*I139</f>
        <v>9.47646</v>
      </c>
      <c r="L139" s="314">
        <v>28</v>
      </c>
      <c r="M139" s="323">
        <f>L139*120</f>
        <v>3360</v>
      </c>
      <c r="N139" s="13" t="s">
        <v>7</v>
      </c>
      <c r="O139" s="13"/>
      <c r="P139" s="13"/>
      <c r="Q139" s="13"/>
      <c r="R139" s="331">
        <f>Q141*P141*O141*80*2+7500</f>
        <v>18098.4</v>
      </c>
      <c r="S139" s="332">
        <f>M139*0.65+L139*110+L139*12+M139*0.1</f>
        <v>5936</v>
      </c>
      <c r="T139" s="331">
        <f>4400+I139*1.22*100</f>
        <v>5254</v>
      </c>
      <c r="U139" s="331">
        <v>1501</v>
      </c>
      <c r="V139" s="332">
        <f>U139+T139+S139+R139</f>
        <v>30789.4</v>
      </c>
      <c r="W139" s="326" t="s">
        <v>197</v>
      </c>
    </row>
    <row r="140" spans="1:23" s="12" customFormat="1" ht="18" customHeight="1">
      <c r="A140" s="311"/>
      <c r="B140" s="327"/>
      <c r="C140" s="318"/>
      <c r="D140" s="345"/>
      <c r="E140" s="310"/>
      <c r="F140" s="330"/>
      <c r="G140" s="321"/>
      <c r="H140" s="310"/>
      <c r="I140" s="310"/>
      <c r="J140" s="310"/>
      <c r="K140" s="312"/>
      <c r="L140" s="315"/>
      <c r="M140" s="324"/>
      <c r="N140" s="10" t="s">
        <v>534</v>
      </c>
      <c r="O140" s="13"/>
      <c r="P140" s="13"/>
      <c r="Q140" s="13"/>
      <c r="R140" s="331"/>
      <c r="S140" s="332"/>
      <c r="T140" s="331"/>
      <c r="U140" s="331"/>
      <c r="V140" s="331"/>
      <c r="W140" s="327"/>
    </row>
    <row r="141" spans="1:23" s="12" customFormat="1" ht="18" customHeight="1" thickBot="1">
      <c r="A141" s="333"/>
      <c r="B141" s="328"/>
      <c r="C141" s="319"/>
      <c r="D141" s="346"/>
      <c r="E141" s="311"/>
      <c r="F141" s="330"/>
      <c r="G141" s="322"/>
      <c r="H141" s="311"/>
      <c r="I141" s="311"/>
      <c r="J141" s="311"/>
      <c r="K141" s="313"/>
      <c r="L141" s="316"/>
      <c r="M141" s="325"/>
      <c r="N141" s="13" t="s">
        <v>8</v>
      </c>
      <c r="O141" s="13">
        <v>23</v>
      </c>
      <c r="P141" s="13">
        <v>1.2</v>
      </c>
      <c r="Q141" s="13">
        <v>2.4</v>
      </c>
      <c r="R141" s="331"/>
      <c r="S141" s="332"/>
      <c r="T141" s="331"/>
      <c r="U141" s="331"/>
      <c r="V141" s="331"/>
      <c r="W141" s="328"/>
    </row>
    <row r="142" spans="1:23" s="12" customFormat="1" ht="18" customHeight="1">
      <c r="A142" s="333">
        <v>47</v>
      </c>
      <c r="B142" s="344" t="s">
        <v>179</v>
      </c>
      <c r="C142" s="317" t="s">
        <v>311</v>
      </c>
      <c r="D142" s="317" t="s">
        <v>323</v>
      </c>
      <c r="E142" s="310">
        <v>250</v>
      </c>
      <c r="F142" s="330" t="s">
        <v>324</v>
      </c>
      <c r="G142" s="320" t="s">
        <v>325</v>
      </c>
      <c r="H142" s="309">
        <v>1270</v>
      </c>
      <c r="I142" s="309">
        <v>4</v>
      </c>
      <c r="J142" s="309">
        <v>0.25</v>
      </c>
      <c r="K142" s="312">
        <f>0.6*9.81*J142*I142</f>
        <v>5.886</v>
      </c>
      <c r="L142" s="314">
        <v>28</v>
      </c>
      <c r="M142" s="323">
        <f>L142*120</f>
        <v>3360</v>
      </c>
      <c r="N142" s="13" t="s">
        <v>7</v>
      </c>
      <c r="O142" s="13"/>
      <c r="P142" s="13"/>
      <c r="Q142" s="13"/>
      <c r="R142" s="331">
        <f>Q144*P144*O144*80*2+7500</f>
        <v>24300</v>
      </c>
      <c r="S142" s="332">
        <f>M142*0.65+L142*110+L142*12+M142*0.1</f>
        <v>5936</v>
      </c>
      <c r="T142" s="331">
        <f>4400+I142*1.22*100</f>
        <v>4888</v>
      </c>
      <c r="U142" s="331">
        <v>1502</v>
      </c>
      <c r="V142" s="332">
        <f>U142+T142+S142+R142</f>
        <v>36626</v>
      </c>
      <c r="W142" s="326" t="s">
        <v>197</v>
      </c>
    </row>
    <row r="143" spans="1:23" s="12" customFormat="1" ht="18" customHeight="1">
      <c r="A143" s="333"/>
      <c r="B143" s="327"/>
      <c r="C143" s="318"/>
      <c r="D143" s="345"/>
      <c r="E143" s="310"/>
      <c r="F143" s="330"/>
      <c r="G143" s="321"/>
      <c r="H143" s="310"/>
      <c r="I143" s="310"/>
      <c r="J143" s="310"/>
      <c r="K143" s="312"/>
      <c r="L143" s="315"/>
      <c r="M143" s="324"/>
      <c r="N143" s="10" t="s">
        <v>534</v>
      </c>
      <c r="O143" s="13"/>
      <c r="P143" s="13"/>
      <c r="Q143" s="13"/>
      <c r="R143" s="331"/>
      <c r="S143" s="332"/>
      <c r="T143" s="331"/>
      <c r="U143" s="331"/>
      <c r="V143" s="331"/>
      <c r="W143" s="327"/>
    </row>
    <row r="144" spans="1:23" s="12" customFormat="1" ht="18" customHeight="1" thickBot="1">
      <c r="A144" s="333"/>
      <c r="B144" s="328"/>
      <c r="C144" s="319"/>
      <c r="D144" s="346"/>
      <c r="E144" s="311"/>
      <c r="F144" s="330"/>
      <c r="G144" s="322"/>
      <c r="H144" s="311"/>
      <c r="I144" s="311"/>
      <c r="J144" s="311"/>
      <c r="K144" s="313"/>
      <c r="L144" s="316"/>
      <c r="M144" s="325"/>
      <c r="N144" s="13" t="s">
        <v>8</v>
      </c>
      <c r="O144" s="13">
        <v>35</v>
      </c>
      <c r="P144" s="13">
        <v>1.2</v>
      </c>
      <c r="Q144" s="13">
        <v>2.5</v>
      </c>
      <c r="R144" s="331"/>
      <c r="S144" s="332"/>
      <c r="T144" s="331"/>
      <c r="U144" s="331"/>
      <c r="V144" s="331"/>
      <c r="W144" s="328"/>
    </row>
    <row r="145" spans="1:23" s="12" customFormat="1" ht="18" customHeight="1">
      <c r="A145" s="333">
        <v>48</v>
      </c>
      <c r="B145" s="344" t="s">
        <v>179</v>
      </c>
      <c r="C145" s="317" t="s">
        <v>326</v>
      </c>
      <c r="D145" s="317" t="s">
        <v>330</v>
      </c>
      <c r="E145" s="310">
        <v>200</v>
      </c>
      <c r="F145" s="330" t="s">
        <v>327</v>
      </c>
      <c r="G145" s="320" t="s">
        <v>328</v>
      </c>
      <c r="H145" s="309">
        <v>951</v>
      </c>
      <c r="I145" s="309">
        <v>3.5</v>
      </c>
      <c r="J145" s="309">
        <v>0.4</v>
      </c>
      <c r="K145" s="312">
        <f>0.6*9.81*J145*I145</f>
        <v>8.240400000000001</v>
      </c>
      <c r="L145" s="314">
        <v>45</v>
      </c>
      <c r="M145" s="323">
        <f>L145*120</f>
        <v>5400</v>
      </c>
      <c r="N145" s="13" t="s">
        <v>7</v>
      </c>
      <c r="O145" s="13"/>
      <c r="P145" s="13"/>
      <c r="Q145" s="13"/>
      <c r="R145" s="331">
        <f>Q147*P147*O147*80*2+7500</f>
        <v>18700</v>
      </c>
      <c r="S145" s="332">
        <f>M145*0.65+L145*110+L145*12+M145*0.1</f>
        <v>9540</v>
      </c>
      <c r="T145" s="331">
        <f>4400+I145*1.22*100</f>
        <v>4827</v>
      </c>
      <c r="U145" s="331">
        <v>1500</v>
      </c>
      <c r="V145" s="332">
        <f>U145+T145+S145+R145</f>
        <v>34567</v>
      </c>
      <c r="W145" s="326" t="s">
        <v>197</v>
      </c>
    </row>
    <row r="146" spans="1:23" s="12" customFormat="1" ht="18" customHeight="1">
      <c r="A146" s="333"/>
      <c r="B146" s="327"/>
      <c r="C146" s="318"/>
      <c r="D146" s="345"/>
      <c r="E146" s="310"/>
      <c r="F146" s="330"/>
      <c r="G146" s="321"/>
      <c r="H146" s="310"/>
      <c r="I146" s="310"/>
      <c r="J146" s="310"/>
      <c r="K146" s="312"/>
      <c r="L146" s="315"/>
      <c r="M146" s="324"/>
      <c r="N146" s="10" t="s">
        <v>534</v>
      </c>
      <c r="O146" s="13"/>
      <c r="P146" s="13"/>
      <c r="Q146" s="13"/>
      <c r="R146" s="331"/>
      <c r="S146" s="332"/>
      <c r="T146" s="331"/>
      <c r="U146" s="331"/>
      <c r="V146" s="331"/>
      <c r="W146" s="327"/>
    </row>
    <row r="147" spans="1:23" s="12" customFormat="1" ht="18" customHeight="1" thickBot="1">
      <c r="A147" s="333"/>
      <c r="B147" s="328"/>
      <c r="C147" s="319"/>
      <c r="D147" s="346"/>
      <c r="E147" s="311"/>
      <c r="F147" s="330"/>
      <c r="G147" s="322"/>
      <c r="H147" s="311"/>
      <c r="I147" s="311"/>
      <c r="J147" s="311"/>
      <c r="K147" s="313"/>
      <c r="L147" s="316"/>
      <c r="M147" s="325"/>
      <c r="N147" s="13" t="s">
        <v>8</v>
      </c>
      <c r="O147" s="13">
        <v>35</v>
      </c>
      <c r="P147" s="13">
        <v>1</v>
      </c>
      <c r="Q147" s="13">
        <v>2</v>
      </c>
      <c r="R147" s="331"/>
      <c r="S147" s="332"/>
      <c r="T147" s="331"/>
      <c r="U147" s="331"/>
      <c r="V147" s="331"/>
      <c r="W147" s="328"/>
    </row>
    <row r="148" spans="1:23" s="12" customFormat="1" ht="18" customHeight="1">
      <c r="A148" s="333">
        <v>49</v>
      </c>
      <c r="B148" s="344" t="s">
        <v>179</v>
      </c>
      <c r="C148" s="317" t="s">
        <v>329</v>
      </c>
      <c r="D148" s="317" t="s">
        <v>331</v>
      </c>
      <c r="E148" s="310">
        <v>200</v>
      </c>
      <c r="F148" s="330" t="s">
        <v>332</v>
      </c>
      <c r="G148" s="320" t="s">
        <v>333</v>
      </c>
      <c r="H148" s="309">
        <v>1000</v>
      </c>
      <c r="I148" s="309">
        <v>4.5</v>
      </c>
      <c r="J148" s="309">
        <v>0.17</v>
      </c>
      <c r="K148" s="312">
        <f>0.6*9.81*J148*I148</f>
        <v>4.50279</v>
      </c>
      <c r="L148" s="314">
        <v>35</v>
      </c>
      <c r="M148" s="323">
        <f>L148*120</f>
        <v>4200</v>
      </c>
      <c r="N148" s="13" t="s">
        <v>7</v>
      </c>
      <c r="O148" s="13"/>
      <c r="P148" s="13"/>
      <c r="Q148" s="13"/>
      <c r="R148" s="331">
        <f>Q150*P150*O150*80*2+7500</f>
        <v>17100</v>
      </c>
      <c r="S148" s="332">
        <f>M148*0.65+L148*110+L148*12+M148*0.1</f>
        <v>7420</v>
      </c>
      <c r="T148" s="331">
        <f>4400+I148*1.22*100</f>
        <v>4949</v>
      </c>
      <c r="U148" s="331">
        <v>1501</v>
      </c>
      <c r="V148" s="332">
        <f>U148+T148+S148+R148</f>
        <v>30970</v>
      </c>
      <c r="W148" s="326" t="s">
        <v>178</v>
      </c>
    </row>
    <row r="149" spans="1:23" s="12" customFormat="1" ht="18" customHeight="1">
      <c r="A149" s="333"/>
      <c r="B149" s="327"/>
      <c r="C149" s="318"/>
      <c r="D149" s="345"/>
      <c r="E149" s="310"/>
      <c r="F149" s="330"/>
      <c r="G149" s="321"/>
      <c r="H149" s="310"/>
      <c r="I149" s="310"/>
      <c r="J149" s="310"/>
      <c r="K149" s="312"/>
      <c r="L149" s="315"/>
      <c r="M149" s="324"/>
      <c r="N149" s="10" t="s">
        <v>534</v>
      </c>
      <c r="O149" s="13"/>
      <c r="P149" s="13"/>
      <c r="Q149" s="13"/>
      <c r="R149" s="331"/>
      <c r="S149" s="332"/>
      <c r="T149" s="331"/>
      <c r="U149" s="331"/>
      <c r="V149" s="331"/>
      <c r="W149" s="327"/>
    </row>
    <row r="150" spans="1:23" s="12" customFormat="1" ht="18" customHeight="1" thickBot="1">
      <c r="A150" s="333"/>
      <c r="B150" s="328"/>
      <c r="C150" s="319"/>
      <c r="D150" s="346"/>
      <c r="E150" s="311"/>
      <c r="F150" s="330"/>
      <c r="G150" s="322"/>
      <c r="H150" s="311"/>
      <c r="I150" s="311"/>
      <c r="J150" s="311"/>
      <c r="K150" s="313"/>
      <c r="L150" s="316"/>
      <c r="M150" s="325"/>
      <c r="N150" s="13" t="s">
        <v>8</v>
      </c>
      <c r="O150" s="13">
        <v>30</v>
      </c>
      <c r="P150" s="13">
        <v>1</v>
      </c>
      <c r="Q150" s="13">
        <v>2</v>
      </c>
      <c r="R150" s="331"/>
      <c r="S150" s="332"/>
      <c r="T150" s="331"/>
      <c r="U150" s="331"/>
      <c r="V150" s="331"/>
      <c r="W150" s="328"/>
    </row>
    <row r="151" spans="1:23" s="12" customFormat="1" ht="18" customHeight="1">
      <c r="A151" s="311">
        <v>50</v>
      </c>
      <c r="B151" s="344" t="s">
        <v>179</v>
      </c>
      <c r="C151" s="317" t="s">
        <v>326</v>
      </c>
      <c r="D151" s="317" t="s">
        <v>334</v>
      </c>
      <c r="E151" s="310">
        <v>230</v>
      </c>
      <c r="F151" s="330" t="s">
        <v>335</v>
      </c>
      <c r="G151" s="320" t="s">
        <v>336</v>
      </c>
      <c r="H151" s="309">
        <v>972</v>
      </c>
      <c r="I151" s="309">
        <v>4.5</v>
      </c>
      <c r="J151" s="309">
        <v>0.25</v>
      </c>
      <c r="K151" s="312">
        <f>0.6*9.81*J151*I151</f>
        <v>6.6217500000000005</v>
      </c>
      <c r="L151" s="314">
        <v>30</v>
      </c>
      <c r="M151" s="323">
        <f>L151*120</f>
        <v>3600</v>
      </c>
      <c r="N151" s="13" t="s">
        <v>7</v>
      </c>
      <c r="O151" s="13"/>
      <c r="P151" s="13"/>
      <c r="Q151" s="13"/>
      <c r="R151" s="331">
        <f>Q153*P153*O153*80*2+7500</f>
        <v>17100</v>
      </c>
      <c r="S151" s="332">
        <f>M151*0.65+L151*110+L151*12+M151*0.1</f>
        <v>6360</v>
      </c>
      <c r="T151" s="331">
        <f>4400+I151*1.22*100</f>
        <v>4949</v>
      </c>
      <c r="U151" s="331">
        <v>1502</v>
      </c>
      <c r="V151" s="332">
        <f>U151+T151+S151+R151</f>
        <v>29911</v>
      </c>
      <c r="W151" s="326" t="s">
        <v>197</v>
      </c>
    </row>
    <row r="152" spans="1:23" s="12" customFormat="1" ht="18" customHeight="1">
      <c r="A152" s="311"/>
      <c r="B152" s="327"/>
      <c r="C152" s="318"/>
      <c r="D152" s="345"/>
      <c r="E152" s="310"/>
      <c r="F152" s="330"/>
      <c r="G152" s="321"/>
      <c r="H152" s="310"/>
      <c r="I152" s="310"/>
      <c r="J152" s="310"/>
      <c r="K152" s="312"/>
      <c r="L152" s="315"/>
      <c r="M152" s="324"/>
      <c r="N152" s="10" t="s">
        <v>534</v>
      </c>
      <c r="O152" s="13"/>
      <c r="P152" s="13"/>
      <c r="Q152" s="13"/>
      <c r="R152" s="331"/>
      <c r="S152" s="332"/>
      <c r="T152" s="331"/>
      <c r="U152" s="331"/>
      <c r="V152" s="331"/>
      <c r="W152" s="327"/>
    </row>
    <row r="153" spans="1:23" s="12" customFormat="1" ht="18" customHeight="1" thickBot="1">
      <c r="A153" s="333"/>
      <c r="B153" s="328"/>
      <c r="C153" s="319"/>
      <c r="D153" s="346"/>
      <c r="E153" s="311"/>
      <c r="F153" s="330"/>
      <c r="G153" s="322"/>
      <c r="H153" s="311"/>
      <c r="I153" s="311"/>
      <c r="J153" s="311"/>
      <c r="K153" s="313"/>
      <c r="L153" s="316"/>
      <c r="M153" s="325"/>
      <c r="N153" s="13" t="s">
        <v>8</v>
      </c>
      <c r="O153" s="13">
        <v>30</v>
      </c>
      <c r="P153" s="13">
        <v>1</v>
      </c>
      <c r="Q153" s="13">
        <v>2</v>
      </c>
      <c r="R153" s="331"/>
      <c r="S153" s="332"/>
      <c r="T153" s="331"/>
      <c r="U153" s="331"/>
      <c r="V153" s="331"/>
      <c r="W153" s="328"/>
    </row>
    <row r="154" spans="1:23" s="12" customFormat="1" ht="18" customHeight="1">
      <c r="A154" s="333">
        <v>51</v>
      </c>
      <c r="B154" s="344" t="s">
        <v>179</v>
      </c>
      <c r="C154" s="317" t="s">
        <v>326</v>
      </c>
      <c r="D154" s="317" t="s">
        <v>337</v>
      </c>
      <c r="E154" s="310">
        <v>220</v>
      </c>
      <c r="F154" s="330" t="s">
        <v>338</v>
      </c>
      <c r="G154" s="320" t="s">
        <v>339</v>
      </c>
      <c r="H154" s="309">
        <v>978</v>
      </c>
      <c r="I154" s="309">
        <v>4</v>
      </c>
      <c r="J154" s="309">
        <v>0.5</v>
      </c>
      <c r="K154" s="312">
        <f>0.6*9.81*J154*I154</f>
        <v>11.772</v>
      </c>
      <c r="L154" s="314">
        <v>25</v>
      </c>
      <c r="M154" s="323">
        <f>L154*120</f>
        <v>3000</v>
      </c>
      <c r="N154" s="13" t="s">
        <v>7</v>
      </c>
      <c r="O154" s="13"/>
      <c r="P154" s="13"/>
      <c r="Q154" s="13"/>
      <c r="R154" s="331">
        <f>Q156*P156*O156*80*2+7500</f>
        <v>24972</v>
      </c>
      <c r="S154" s="332">
        <f>M154*0.65+L154*110+L154*12+M154*0.1</f>
        <v>5300</v>
      </c>
      <c r="T154" s="331">
        <f>4400+I154*1.22*100</f>
        <v>4888</v>
      </c>
      <c r="U154" s="331">
        <v>1501</v>
      </c>
      <c r="V154" s="332">
        <f>U154+T154+S154+R154</f>
        <v>36661</v>
      </c>
      <c r="W154" s="326" t="s">
        <v>197</v>
      </c>
    </row>
    <row r="155" spans="1:23" s="12" customFormat="1" ht="18" customHeight="1">
      <c r="A155" s="333"/>
      <c r="B155" s="327"/>
      <c r="C155" s="318"/>
      <c r="D155" s="345"/>
      <c r="E155" s="310"/>
      <c r="F155" s="330"/>
      <c r="G155" s="321"/>
      <c r="H155" s="310"/>
      <c r="I155" s="310"/>
      <c r="J155" s="310"/>
      <c r="K155" s="312"/>
      <c r="L155" s="315"/>
      <c r="M155" s="324"/>
      <c r="N155" s="10" t="s">
        <v>534</v>
      </c>
      <c r="O155" s="13"/>
      <c r="P155" s="13"/>
      <c r="Q155" s="13"/>
      <c r="R155" s="331"/>
      <c r="S155" s="332"/>
      <c r="T155" s="331"/>
      <c r="U155" s="331"/>
      <c r="V155" s="331"/>
      <c r="W155" s="327"/>
    </row>
    <row r="156" spans="1:23" s="12" customFormat="1" ht="18" customHeight="1" thickBot="1">
      <c r="A156" s="333"/>
      <c r="B156" s="328"/>
      <c r="C156" s="319"/>
      <c r="D156" s="346"/>
      <c r="E156" s="311"/>
      <c r="F156" s="330"/>
      <c r="G156" s="322"/>
      <c r="H156" s="311"/>
      <c r="I156" s="311"/>
      <c r="J156" s="311"/>
      <c r="K156" s="313"/>
      <c r="L156" s="316"/>
      <c r="M156" s="325"/>
      <c r="N156" s="13" t="s">
        <v>8</v>
      </c>
      <c r="O156" s="13">
        <v>35</v>
      </c>
      <c r="P156" s="13">
        <v>1.2</v>
      </c>
      <c r="Q156" s="13">
        <v>2.6</v>
      </c>
      <c r="R156" s="331"/>
      <c r="S156" s="332"/>
      <c r="T156" s="331"/>
      <c r="U156" s="331"/>
      <c r="V156" s="331"/>
      <c r="W156" s="328"/>
    </row>
    <row r="157" spans="1:23" s="12" customFormat="1" ht="18" customHeight="1">
      <c r="A157" s="333">
        <v>52</v>
      </c>
      <c r="B157" s="344" t="s">
        <v>179</v>
      </c>
      <c r="C157" s="317" t="s">
        <v>326</v>
      </c>
      <c r="D157" s="317" t="s">
        <v>337</v>
      </c>
      <c r="E157" s="310">
        <v>240</v>
      </c>
      <c r="F157" s="330" t="s">
        <v>340</v>
      </c>
      <c r="G157" s="320" t="s">
        <v>341</v>
      </c>
      <c r="H157" s="309">
        <v>1025</v>
      </c>
      <c r="I157" s="309">
        <v>4.5</v>
      </c>
      <c r="J157" s="309">
        <v>0.5</v>
      </c>
      <c r="K157" s="312">
        <f>0.6*9.81*J157*I157</f>
        <v>13.243500000000001</v>
      </c>
      <c r="L157" s="314">
        <v>30</v>
      </c>
      <c r="M157" s="323">
        <f>L157*120</f>
        <v>3600</v>
      </c>
      <c r="N157" s="13" t="s">
        <v>7</v>
      </c>
      <c r="O157" s="13"/>
      <c r="P157" s="13"/>
      <c r="Q157" s="13"/>
      <c r="R157" s="331">
        <f>Q159*P159*O159*80*2+7500</f>
        <v>21324</v>
      </c>
      <c r="S157" s="332">
        <f>M157*0.65+L157*110+L157*12+M157*0.1</f>
        <v>6360</v>
      </c>
      <c r="T157" s="331">
        <f>4400+I157*1.22*100</f>
        <v>4949</v>
      </c>
      <c r="U157" s="331">
        <v>1502</v>
      </c>
      <c r="V157" s="332">
        <f>U157+T157+S157+R157</f>
        <v>34135</v>
      </c>
      <c r="W157" s="326" t="s">
        <v>178</v>
      </c>
    </row>
    <row r="158" spans="1:23" s="12" customFormat="1" ht="18" customHeight="1">
      <c r="A158" s="333"/>
      <c r="B158" s="327"/>
      <c r="C158" s="318"/>
      <c r="D158" s="345"/>
      <c r="E158" s="310"/>
      <c r="F158" s="330"/>
      <c r="G158" s="321"/>
      <c r="H158" s="310"/>
      <c r="I158" s="310"/>
      <c r="J158" s="310"/>
      <c r="K158" s="312"/>
      <c r="L158" s="315"/>
      <c r="M158" s="324"/>
      <c r="N158" s="10" t="s">
        <v>534</v>
      </c>
      <c r="O158" s="13"/>
      <c r="P158" s="13"/>
      <c r="Q158" s="13"/>
      <c r="R158" s="331"/>
      <c r="S158" s="332"/>
      <c r="T158" s="331"/>
      <c r="U158" s="331"/>
      <c r="V158" s="331"/>
      <c r="W158" s="327"/>
    </row>
    <row r="159" spans="1:23" s="12" customFormat="1" ht="18" customHeight="1" thickBot="1">
      <c r="A159" s="333"/>
      <c r="B159" s="328"/>
      <c r="C159" s="319"/>
      <c r="D159" s="346"/>
      <c r="E159" s="311"/>
      <c r="F159" s="330"/>
      <c r="G159" s="322"/>
      <c r="H159" s="311"/>
      <c r="I159" s="311"/>
      <c r="J159" s="311"/>
      <c r="K159" s="313"/>
      <c r="L159" s="316"/>
      <c r="M159" s="325"/>
      <c r="N159" s="13" t="s">
        <v>8</v>
      </c>
      <c r="O159" s="13">
        <v>30</v>
      </c>
      <c r="P159" s="13">
        <v>1.2</v>
      </c>
      <c r="Q159" s="13">
        <v>2.4</v>
      </c>
      <c r="R159" s="331"/>
      <c r="S159" s="332"/>
      <c r="T159" s="331"/>
      <c r="U159" s="331"/>
      <c r="V159" s="331"/>
      <c r="W159" s="328"/>
    </row>
    <row r="160" spans="1:23" s="12" customFormat="1" ht="18" customHeight="1">
      <c r="A160" s="311">
        <v>53</v>
      </c>
      <c r="B160" s="344" t="s">
        <v>179</v>
      </c>
      <c r="C160" s="317" t="s">
        <v>326</v>
      </c>
      <c r="D160" s="317" t="s">
        <v>342</v>
      </c>
      <c r="E160" s="310">
        <v>230</v>
      </c>
      <c r="F160" s="330" t="s">
        <v>175</v>
      </c>
      <c r="G160" s="320" t="s">
        <v>343</v>
      </c>
      <c r="H160" s="309">
        <v>995</v>
      </c>
      <c r="I160" s="309">
        <v>4.5</v>
      </c>
      <c r="J160" s="309">
        <v>0.3</v>
      </c>
      <c r="K160" s="312">
        <f>0.6*9.81*J160*I160</f>
        <v>7.9461</v>
      </c>
      <c r="L160" s="314">
        <v>27</v>
      </c>
      <c r="M160" s="323">
        <f>L160*120</f>
        <v>3240</v>
      </c>
      <c r="N160" s="13" t="s">
        <v>7</v>
      </c>
      <c r="O160" s="13"/>
      <c r="P160" s="13"/>
      <c r="Q160" s="13"/>
      <c r="R160" s="331">
        <f>Q162*P162*O162*80*2+7500</f>
        <v>22706.399999999998</v>
      </c>
      <c r="S160" s="332">
        <f>M160*0.65+L160*110+L160*12+M160*0.1</f>
        <v>5724</v>
      </c>
      <c r="T160" s="331">
        <f>4400+I160*1.22*100</f>
        <v>4949</v>
      </c>
      <c r="U160" s="331">
        <v>1500</v>
      </c>
      <c r="V160" s="332">
        <f>U160+T160+S160+R160</f>
        <v>34879.399999999994</v>
      </c>
      <c r="W160" s="326" t="s">
        <v>197</v>
      </c>
    </row>
    <row r="161" spans="1:23" s="12" customFormat="1" ht="18" customHeight="1">
      <c r="A161" s="311"/>
      <c r="B161" s="327"/>
      <c r="C161" s="318"/>
      <c r="D161" s="345"/>
      <c r="E161" s="310"/>
      <c r="F161" s="330"/>
      <c r="G161" s="321"/>
      <c r="H161" s="310"/>
      <c r="I161" s="310"/>
      <c r="J161" s="310"/>
      <c r="K161" s="312"/>
      <c r="L161" s="315"/>
      <c r="M161" s="324"/>
      <c r="N161" s="10" t="s">
        <v>534</v>
      </c>
      <c r="O161" s="13"/>
      <c r="P161" s="13"/>
      <c r="Q161" s="13"/>
      <c r="R161" s="331"/>
      <c r="S161" s="332"/>
      <c r="T161" s="331"/>
      <c r="U161" s="331"/>
      <c r="V161" s="331"/>
      <c r="W161" s="327"/>
    </row>
    <row r="162" spans="1:23" s="12" customFormat="1" ht="18" customHeight="1" thickBot="1">
      <c r="A162" s="333"/>
      <c r="B162" s="328"/>
      <c r="C162" s="319"/>
      <c r="D162" s="346"/>
      <c r="E162" s="311"/>
      <c r="F162" s="330"/>
      <c r="G162" s="322"/>
      <c r="H162" s="311"/>
      <c r="I162" s="311"/>
      <c r="J162" s="311"/>
      <c r="K162" s="313"/>
      <c r="L162" s="316"/>
      <c r="M162" s="325"/>
      <c r="N162" s="13" t="s">
        <v>8</v>
      </c>
      <c r="O162" s="13">
        <v>33</v>
      </c>
      <c r="P162" s="13">
        <v>1.2</v>
      </c>
      <c r="Q162" s="13">
        <v>2.4</v>
      </c>
      <c r="R162" s="331"/>
      <c r="S162" s="332"/>
      <c r="T162" s="331"/>
      <c r="U162" s="331"/>
      <c r="V162" s="331"/>
      <c r="W162" s="328"/>
    </row>
    <row r="163" spans="1:23" s="12" customFormat="1" ht="18" customHeight="1">
      <c r="A163" s="333">
        <v>54</v>
      </c>
      <c r="B163" s="344" t="s">
        <v>179</v>
      </c>
      <c r="C163" s="317" t="s">
        <v>326</v>
      </c>
      <c r="D163" s="317" t="s">
        <v>239</v>
      </c>
      <c r="E163" s="310">
        <v>250</v>
      </c>
      <c r="F163" s="330" t="s">
        <v>344</v>
      </c>
      <c r="G163" s="320" t="s">
        <v>345</v>
      </c>
      <c r="H163" s="309">
        <v>1034</v>
      </c>
      <c r="I163" s="309">
        <v>5</v>
      </c>
      <c r="J163" s="309">
        <v>0.23</v>
      </c>
      <c r="K163" s="312">
        <f>0.6*9.81*J163*I163</f>
        <v>6.7689</v>
      </c>
      <c r="L163" s="314">
        <v>31</v>
      </c>
      <c r="M163" s="323">
        <f>L163*120</f>
        <v>3720</v>
      </c>
      <c r="N163" s="13" t="s">
        <v>7</v>
      </c>
      <c r="O163" s="13"/>
      <c r="P163" s="13"/>
      <c r="Q163" s="13"/>
      <c r="R163" s="331">
        <f>Q165*P165*O165*80*2+7500</f>
        <v>23180</v>
      </c>
      <c r="S163" s="332">
        <f>M163*0.65+L163*110+L163*12+M163*0.1</f>
        <v>6572</v>
      </c>
      <c r="T163" s="331">
        <f>4400+I163*1.22*100</f>
        <v>5010</v>
      </c>
      <c r="U163" s="331">
        <v>1501</v>
      </c>
      <c r="V163" s="332">
        <f>U163+T163+S163+R163</f>
        <v>36263</v>
      </c>
      <c r="W163" s="326" t="s">
        <v>197</v>
      </c>
    </row>
    <row r="164" spans="1:23" s="12" customFormat="1" ht="18" customHeight="1">
      <c r="A164" s="333"/>
      <c r="B164" s="327"/>
      <c r="C164" s="318"/>
      <c r="D164" s="345"/>
      <c r="E164" s="310"/>
      <c r="F164" s="330"/>
      <c r="G164" s="321"/>
      <c r="H164" s="310"/>
      <c r="I164" s="310"/>
      <c r="J164" s="310"/>
      <c r="K164" s="312"/>
      <c r="L164" s="315"/>
      <c r="M164" s="324"/>
      <c r="N164" s="10" t="s">
        <v>534</v>
      </c>
      <c r="O164" s="13"/>
      <c r="P164" s="13"/>
      <c r="Q164" s="13"/>
      <c r="R164" s="331"/>
      <c r="S164" s="332"/>
      <c r="T164" s="331"/>
      <c r="U164" s="331"/>
      <c r="V164" s="331"/>
      <c r="W164" s="327"/>
    </row>
    <row r="165" spans="1:23" s="12" customFormat="1" ht="18" customHeight="1" thickBot="1">
      <c r="A165" s="333"/>
      <c r="B165" s="328"/>
      <c r="C165" s="319"/>
      <c r="D165" s="346"/>
      <c r="E165" s="311"/>
      <c r="F165" s="330"/>
      <c r="G165" s="322"/>
      <c r="H165" s="311"/>
      <c r="I165" s="311"/>
      <c r="J165" s="311"/>
      <c r="K165" s="313"/>
      <c r="L165" s="316"/>
      <c r="M165" s="325"/>
      <c r="N165" s="13" t="s">
        <v>8</v>
      </c>
      <c r="O165" s="13">
        <v>25</v>
      </c>
      <c r="P165" s="13">
        <v>1.4</v>
      </c>
      <c r="Q165" s="13">
        <v>2.8</v>
      </c>
      <c r="R165" s="331"/>
      <c r="S165" s="332"/>
      <c r="T165" s="331"/>
      <c r="U165" s="331"/>
      <c r="V165" s="331"/>
      <c r="W165" s="328"/>
    </row>
    <row r="166" spans="1:23" s="12" customFormat="1" ht="18" customHeight="1">
      <c r="A166" s="333">
        <v>55</v>
      </c>
      <c r="B166" s="344" t="s">
        <v>179</v>
      </c>
      <c r="C166" s="317" t="s">
        <v>326</v>
      </c>
      <c r="D166" s="317" t="s">
        <v>346</v>
      </c>
      <c r="E166" s="310">
        <v>180</v>
      </c>
      <c r="F166" s="330" t="s">
        <v>347</v>
      </c>
      <c r="G166" s="320" t="s">
        <v>348</v>
      </c>
      <c r="H166" s="309">
        <v>1064</v>
      </c>
      <c r="I166" s="309">
        <v>4</v>
      </c>
      <c r="J166" s="309">
        <v>0.65</v>
      </c>
      <c r="K166" s="312">
        <f>0.6*9.81*J166*I166</f>
        <v>15.303600000000001</v>
      </c>
      <c r="L166" s="314">
        <v>27</v>
      </c>
      <c r="M166" s="323">
        <f>L166*120</f>
        <v>3240</v>
      </c>
      <c r="N166" s="13" t="s">
        <v>7</v>
      </c>
      <c r="O166" s="13"/>
      <c r="P166" s="13"/>
      <c r="Q166" s="13"/>
      <c r="R166" s="331">
        <f>Q168*P168*O168*80*2+7500</f>
        <v>29100</v>
      </c>
      <c r="S166" s="332">
        <f>M166*0.65+L166*110+L166*12+M166*0.1</f>
        <v>5724</v>
      </c>
      <c r="T166" s="331">
        <f>4400+I166*1.22*100</f>
        <v>4888</v>
      </c>
      <c r="U166" s="331">
        <v>1502</v>
      </c>
      <c r="V166" s="332">
        <f>U166+T166+S166+R166</f>
        <v>41214</v>
      </c>
      <c r="W166" s="326" t="s">
        <v>197</v>
      </c>
    </row>
    <row r="167" spans="1:23" s="12" customFormat="1" ht="18" customHeight="1">
      <c r="A167" s="333"/>
      <c r="B167" s="327"/>
      <c r="C167" s="318"/>
      <c r="D167" s="345"/>
      <c r="E167" s="310"/>
      <c r="F167" s="330"/>
      <c r="G167" s="321"/>
      <c r="H167" s="310"/>
      <c r="I167" s="310"/>
      <c r="J167" s="310"/>
      <c r="K167" s="312"/>
      <c r="L167" s="315"/>
      <c r="M167" s="324"/>
      <c r="N167" s="10" t="s">
        <v>534</v>
      </c>
      <c r="O167" s="13"/>
      <c r="P167" s="13"/>
      <c r="Q167" s="13"/>
      <c r="R167" s="331"/>
      <c r="S167" s="332"/>
      <c r="T167" s="331"/>
      <c r="U167" s="331"/>
      <c r="V167" s="331"/>
      <c r="W167" s="327"/>
    </row>
    <row r="168" spans="1:23" s="12" customFormat="1" ht="18" customHeight="1" thickBot="1">
      <c r="A168" s="333"/>
      <c r="B168" s="328"/>
      <c r="C168" s="319"/>
      <c r="D168" s="346"/>
      <c r="E168" s="311"/>
      <c r="F168" s="330"/>
      <c r="G168" s="322"/>
      <c r="H168" s="311"/>
      <c r="I168" s="311"/>
      <c r="J168" s="311"/>
      <c r="K168" s="313"/>
      <c r="L168" s="316"/>
      <c r="M168" s="325"/>
      <c r="N168" s="13" t="s">
        <v>8</v>
      </c>
      <c r="O168" s="13">
        <v>30</v>
      </c>
      <c r="P168" s="13">
        <v>1.5</v>
      </c>
      <c r="Q168" s="13">
        <v>3</v>
      </c>
      <c r="R168" s="331"/>
      <c r="S168" s="332"/>
      <c r="T168" s="331"/>
      <c r="U168" s="331"/>
      <c r="V168" s="331"/>
      <c r="W168" s="328"/>
    </row>
    <row r="169" spans="1:23" s="12" customFormat="1" ht="18" customHeight="1">
      <c r="A169" s="333">
        <v>56</v>
      </c>
      <c r="B169" s="344" t="s">
        <v>179</v>
      </c>
      <c r="C169" s="317" t="s">
        <v>326</v>
      </c>
      <c r="D169" s="317" t="s">
        <v>349</v>
      </c>
      <c r="E169" s="310">
        <v>180</v>
      </c>
      <c r="F169" s="330" t="s">
        <v>350</v>
      </c>
      <c r="G169" s="320" t="s">
        <v>351</v>
      </c>
      <c r="H169" s="309">
        <v>1041</v>
      </c>
      <c r="I169" s="309">
        <v>6</v>
      </c>
      <c r="J169" s="309">
        <v>0.5</v>
      </c>
      <c r="K169" s="312">
        <f>0.6*9.81*J169*I169</f>
        <v>17.658</v>
      </c>
      <c r="L169" s="314">
        <v>31</v>
      </c>
      <c r="M169" s="323">
        <f>L169*120</f>
        <v>3720</v>
      </c>
      <c r="N169" s="13" t="s">
        <v>7</v>
      </c>
      <c r="O169" s="13"/>
      <c r="P169" s="13"/>
      <c r="Q169" s="13"/>
      <c r="R169" s="331">
        <f>Q171*P171*O171*80*2+7500</f>
        <v>58700</v>
      </c>
      <c r="S169" s="332">
        <f>M169*0.65+L169*110+L169*12+M169*0.1</f>
        <v>6572</v>
      </c>
      <c r="T169" s="331">
        <f>4400+I169*1.22*100</f>
        <v>5132</v>
      </c>
      <c r="U169" s="331">
        <v>1501</v>
      </c>
      <c r="V169" s="332">
        <f>U169+T169+S169+R169</f>
        <v>71905</v>
      </c>
      <c r="W169" s="326" t="s">
        <v>178</v>
      </c>
    </row>
    <row r="170" spans="1:23" s="12" customFormat="1" ht="18" customHeight="1">
      <c r="A170" s="333"/>
      <c r="B170" s="327"/>
      <c r="C170" s="318"/>
      <c r="D170" s="345"/>
      <c r="E170" s="310"/>
      <c r="F170" s="330"/>
      <c r="G170" s="321"/>
      <c r="H170" s="310"/>
      <c r="I170" s="310"/>
      <c r="J170" s="310"/>
      <c r="K170" s="312"/>
      <c r="L170" s="315"/>
      <c r="M170" s="324"/>
      <c r="N170" s="10" t="s">
        <v>534</v>
      </c>
      <c r="O170" s="13"/>
      <c r="P170" s="13"/>
      <c r="Q170" s="13"/>
      <c r="R170" s="331"/>
      <c r="S170" s="332"/>
      <c r="T170" s="331"/>
      <c r="U170" s="331"/>
      <c r="V170" s="331"/>
      <c r="W170" s="327"/>
    </row>
    <row r="171" spans="1:23" s="12" customFormat="1" ht="18" customHeight="1" thickBot="1">
      <c r="A171" s="333"/>
      <c r="B171" s="328"/>
      <c r="C171" s="319"/>
      <c r="D171" s="346"/>
      <c r="E171" s="311"/>
      <c r="F171" s="330"/>
      <c r="G171" s="322"/>
      <c r="H171" s="311"/>
      <c r="I171" s="311"/>
      <c r="J171" s="311"/>
      <c r="K171" s="313"/>
      <c r="L171" s="316"/>
      <c r="M171" s="325"/>
      <c r="N171" s="13" t="s">
        <v>8</v>
      </c>
      <c r="O171" s="13">
        <v>40</v>
      </c>
      <c r="P171" s="13">
        <v>2</v>
      </c>
      <c r="Q171" s="13">
        <v>4</v>
      </c>
      <c r="R171" s="331"/>
      <c r="S171" s="332"/>
      <c r="T171" s="331"/>
      <c r="U171" s="331"/>
      <c r="V171" s="331"/>
      <c r="W171" s="328"/>
    </row>
    <row r="172" spans="1:23" s="12" customFormat="1" ht="18" customHeight="1">
      <c r="A172" s="333">
        <v>57</v>
      </c>
      <c r="B172" s="344" t="s">
        <v>179</v>
      </c>
      <c r="C172" s="317" t="s">
        <v>326</v>
      </c>
      <c r="D172" s="317" t="s">
        <v>352</v>
      </c>
      <c r="E172" s="310">
        <v>100</v>
      </c>
      <c r="F172" s="330" t="s">
        <v>353</v>
      </c>
      <c r="G172" s="320" t="s">
        <v>354</v>
      </c>
      <c r="H172" s="309">
        <v>1054</v>
      </c>
      <c r="I172" s="309">
        <v>6</v>
      </c>
      <c r="J172" s="309">
        <v>0.5</v>
      </c>
      <c r="K172" s="312">
        <f>0.6*9.81*J172*I172</f>
        <v>17.658</v>
      </c>
      <c r="L172" s="314">
        <v>29</v>
      </c>
      <c r="M172" s="323">
        <f>L172*120</f>
        <v>3480</v>
      </c>
      <c r="N172" s="13" t="s">
        <v>7</v>
      </c>
      <c r="O172" s="13"/>
      <c r="P172" s="13"/>
      <c r="Q172" s="13"/>
      <c r="R172" s="331">
        <f>Q174*P174*O174*80*2+7500</f>
        <v>21324</v>
      </c>
      <c r="S172" s="332">
        <f>M172*0.65+L172*110+L172*12+M172*0.1</f>
        <v>6148</v>
      </c>
      <c r="T172" s="331">
        <f>4400+I172*1.22*100</f>
        <v>5132</v>
      </c>
      <c r="U172" s="331">
        <v>1502</v>
      </c>
      <c r="V172" s="332">
        <f>U172+T172+S172+R172</f>
        <v>34106</v>
      </c>
      <c r="W172" s="326" t="s">
        <v>197</v>
      </c>
    </row>
    <row r="173" spans="1:23" s="12" customFormat="1" ht="18" customHeight="1">
      <c r="A173" s="333"/>
      <c r="B173" s="327"/>
      <c r="C173" s="318"/>
      <c r="D173" s="345"/>
      <c r="E173" s="310"/>
      <c r="F173" s="330"/>
      <c r="G173" s="321"/>
      <c r="H173" s="310"/>
      <c r="I173" s="310"/>
      <c r="J173" s="310"/>
      <c r="K173" s="312"/>
      <c r="L173" s="315"/>
      <c r="M173" s="324"/>
      <c r="N173" s="10" t="s">
        <v>534</v>
      </c>
      <c r="O173" s="13"/>
      <c r="P173" s="13"/>
      <c r="Q173" s="13"/>
      <c r="R173" s="331"/>
      <c r="S173" s="332"/>
      <c r="T173" s="331"/>
      <c r="U173" s="331"/>
      <c r="V173" s="331"/>
      <c r="W173" s="327"/>
    </row>
    <row r="174" spans="1:23" s="12" customFormat="1" ht="18" customHeight="1" thickBot="1">
      <c r="A174" s="333"/>
      <c r="B174" s="328"/>
      <c r="C174" s="319"/>
      <c r="D174" s="346"/>
      <c r="E174" s="311"/>
      <c r="F174" s="330"/>
      <c r="G174" s="322"/>
      <c r="H174" s="311"/>
      <c r="I174" s="311"/>
      <c r="J174" s="311"/>
      <c r="K174" s="313"/>
      <c r="L174" s="316"/>
      <c r="M174" s="325"/>
      <c r="N174" s="13" t="s">
        <v>8</v>
      </c>
      <c r="O174" s="13">
        <v>30</v>
      </c>
      <c r="P174" s="13">
        <v>1.2</v>
      </c>
      <c r="Q174" s="13">
        <v>2.4</v>
      </c>
      <c r="R174" s="331"/>
      <c r="S174" s="332"/>
      <c r="T174" s="331"/>
      <c r="U174" s="331"/>
      <c r="V174" s="331"/>
      <c r="W174" s="328"/>
    </row>
    <row r="175" spans="1:23" s="12" customFormat="1" ht="18" customHeight="1">
      <c r="A175" s="311">
        <v>58</v>
      </c>
      <c r="B175" s="344" t="s">
        <v>179</v>
      </c>
      <c r="C175" s="317" t="s">
        <v>326</v>
      </c>
      <c r="D175" s="317" t="s">
        <v>355</v>
      </c>
      <c r="E175" s="310">
        <v>100</v>
      </c>
      <c r="F175" s="330" t="s">
        <v>356</v>
      </c>
      <c r="G175" s="320" t="s">
        <v>357</v>
      </c>
      <c r="H175" s="309">
        <v>1140</v>
      </c>
      <c r="I175" s="309">
        <v>5</v>
      </c>
      <c r="J175" s="309">
        <v>0.8</v>
      </c>
      <c r="K175" s="312">
        <f>0.6*9.81*J175*I175</f>
        <v>23.544</v>
      </c>
      <c r="L175" s="314">
        <v>33</v>
      </c>
      <c r="M175" s="323">
        <f>L175*120</f>
        <v>3960</v>
      </c>
      <c r="N175" s="13" t="s">
        <v>7</v>
      </c>
      <c r="O175" s="13"/>
      <c r="P175" s="13"/>
      <c r="Q175" s="13"/>
      <c r="R175" s="331">
        <f>Q177*P177*O177*80*2+7500</f>
        <v>25010.4</v>
      </c>
      <c r="S175" s="332">
        <f>M175*0.65+L175*110+L175*12+M175*0.1</f>
        <v>6996</v>
      </c>
      <c r="T175" s="331">
        <f>4400+I175*1.22*100</f>
        <v>5010</v>
      </c>
      <c r="U175" s="331">
        <v>1500</v>
      </c>
      <c r="V175" s="332">
        <f>U175+T175+S175+R175</f>
        <v>38516.4</v>
      </c>
      <c r="W175" s="326" t="s">
        <v>178</v>
      </c>
    </row>
    <row r="176" spans="1:23" s="12" customFormat="1" ht="18" customHeight="1">
      <c r="A176" s="311"/>
      <c r="B176" s="327"/>
      <c r="C176" s="318"/>
      <c r="D176" s="345"/>
      <c r="E176" s="310"/>
      <c r="F176" s="330"/>
      <c r="G176" s="321"/>
      <c r="H176" s="310"/>
      <c r="I176" s="310"/>
      <c r="J176" s="310"/>
      <c r="K176" s="312"/>
      <c r="L176" s="315"/>
      <c r="M176" s="324"/>
      <c r="N176" s="10" t="s">
        <v>534</v>
      </c>
      <c r="O176" s="13"/>
      <c r="P176" s="13"/>
      <c r="Q176" s="13"/>
      <c r="R176" s="331"/>
      <c r="S176" s="332"/>
      <c r="T176" s="331"/>
      <c r="U176" s="331"/>
      <c r="V176" s="331"/>
      <c r="W176" s="327"/>
    </row>
    <row r="177" spans="1:23" s="12" customFormat="1" ht="18" customHeight="1" thickBot="1">
      <c r="A177" s="333"/>
      <c r="B177" s="328"/>
      <c r="C177" s="319"/>
      <c r="D177" s="346"/>
      <c r="E177" s="311"/>
      <c r="F177" s="330"/>
      <c r="G177" s="322"/>
      <c r="H177" s="311"/>
      <c r="I177" s="311"/>
      <c r="J177" s="311"/>
      <c r="K177" s="313"/>
      <c r="L177" s="316"/>
      <c r="M177" s="325"/>
      <c r="N177" s="13" t="s">
        <v>8</v>
      </c>
      <c r="O177" s="13">
        <v>38</v>
      </c>
      <c r="P177" s="13">
        <v>1.2</v>
      </c>
      <c r="Q177" s="13">
        <v>2.4</v>
      </c>
      <c r="R177" s="331"/>
      <c r="S177" s="332"/>
      <c r="T177" s="331"/>
      <c r="U177" s="331"/>
      <c r="V177" s="331"/>
      <c r="W177" s="328"/>
    </row>
    <row r="178" spans="1:23" s="12" customFormat="1" ht="18" customHeight="1">
      <c r="A178" s="333">
        <v>59</v>
      </c>
      <c r="B178" s="344" t="s">
        <v>179</v>
      </c>
      <c r="C178" s="317" t="s">
        <v>326</v>
      </c>
      <c r="D178" s="317" t="s">
        <v>358</v>
      </c>
      <c r="E178" s="310">
        <v>150</v>
      </c>
      <c r="F178" s="330" t="s">
        <v>359</v>
      </c>
      <c r="G178" s="320" t="s">
        <v>360</v>
      </c>
      <c r="H178" s="309">
        <v>1190</v>
      </c>
      <c r="I178" s="309">
        <v>5</v>
      </c>
      <c r="J178" s="309">
        <v>0.8</v>
      </c>
      <c r="K178" s="312">
        <f>0.6*9.81*J178*I178</f>
        <v>23.544</v>
      </c>
      <c r="L178" s="314">
        <v>30</v>
      </c>
      <c r="M178" s="323">
        <f>L178*120</f>
        <v>3600</v>
      </c>
      <c r="N178" s="13" t="s">
        <v>7</v>
      </c>
      <c r="O178" s="13"/>
      <c r="P178" s="13"/>
      <c r="Q178" s="13"/>
      <c r="R178" s="331">
        <f>Q180*P180*O180*80*2+7500</f>
        <v>21324</v>
      </c>
      <c r="S178" s="332">
        <f>M178*0.65+L178*110+L178*12+M178*0.1</f>
        <v>6360</v>
      </c>
      <c r="T178" s="331">
        <f>4400+I178*1.22*100</f>
        <v>5010</v>
      </c>
      <c r="U178" s="331">
        <v>1501</v>
      </c>
      <c r="V178" s="332">
        <f>U178+T178+S178+R178</f>
        <v>34195</v>
      </c>
      <c r="W178" s="326" t="s">
        <v>197</v>
      </c>
    </row>
    <row r="179" spans="1:23" s="12" customFormat="1" ht="18" customHeight="1">
      <c r="A179" s="333"/>
      <c r="B179" s="327"/>
      <c r="C179" s="318"/>
      <c r="D179" s="345"/>
      <c r="E179" s="310"/>
      <c r="F179" s="330"/>
      <c r="G179" s="321"/>
      <c r="H179" s="310"/>
      <c r="I179" s="310"/>
      <c r="J179" s="310"/>
      <c r="K179" s="312"/>
      <c r="L179" s="315"/>
      <c r="M179" s="324"/>
      <c r="N179" s="10" t="s">
        <v>534</v>
      </c>
      <c r="O179" s="13"/>
      <c r="P179" s="13"/>
      <c r="Q179" s="13"/>
      <c r="R179" s="331"/>
      <c r="S179" s="332"/>
      <c r="T179" s="331"/>
      <c r="U179" s="331"/>
      <c r="V179" s="331"/>
      <c r="W179" s="327"/>
    </row>
    <row r="180" spans="1:23" s="12" customFormat="1" ht="18" customHeight="1" thickBot="1">
      <c r="A180" s="333"/>
      <c r="B180" s="328"/>
      <c r="C180" s="319"/>
      <c r="D180" s="346"/>
      <c r="E180" s="311"/>
      <c r="F180" s="330"/>
      <c r="G180" s="322"/>
      <c r="H180" s="311"/>
      <c r="I180" s="311"/>
      <c r="J180" s="311"/>
      <c r="K180" s="313"/>
      <c r="L180" s="316"/>
      <c r="M180" s="325"/>
      <c r="N180" s="13" t="s">
        <v>8</v>
      </c>
      <c r="O180" s="13">
        <v>30</v>
      </c>
      <c r="P180" s="13">
        <v>1.2</v>
      </c>
      <c r="Q180" s="13">
        <v>2.4</v>
      </c>
      <c r="R180" s="331"/>
      <c r="S180" s="332"/>
      <c r="T180" s="331"/>
      <c r="U180" s="331"/>
      <c r="V180" s="331"/>
      <c r="W180" s="328"/>
    </row>
    <row r="181" spans="1:23" s="12" customFormat="1" ht="18" customHeight="1">
      <c r="A181" s="333">
        <v>60</v>
      </c>
      <c r="B181" s="344" t="s">
        <v>179</v>
      </c>
      <c r="C181" s="317" t="s">
        <v>326</v>
      </c>
      <c r="D181" s="317" t="s">
        <v>361</v>
      </c>
      <c r="E181" s="310">
        <v>100</v>
      </c>
      <c r="F181" s="330" t="s">
        <v>338</v>
      </c>
      <c r="G181" s="320" t="s">
        <v>362</v>
      </c>
      <c r="H181" s="309">
        <v>1200</v>
      </c>
      <c r="I181" s="309">
        <v>4</v>
      </c>
      <c r="J181" s="309">
        <v>0.8</v>
      </c>
      <c r="K181" s="312">
        <f>0.6*9.81*J181*I181</f>
        <v>18.8352</v>
      </c>
      <c r="L181" s="314">
        <v>33</v>
      </c>
      <c r="M181" s="323">
        <f>L181*120</f>
        <v>3960</v>
      </c>
      <c r="N181" s="13" t="s">
        <v>7</v>
      </c>
      <c r="O181" s="13"/>
      <c r="P181" s="13"/>
      <c r="Q181" s="13"/>
      <c r="R181" s="331">
        <f>Q183*P183*O183*80*2+7500</f>
        <v>17100</v>
      </c>
      <c r="S181" s="332">
        <f>M181*0.65+L181*110+L181*12+M181*0.1</f>
        <v>6996</v>
      </c>
      <c r="T181" s="331">
        <f>4400+I181*1.22*100</f>
        <v>4888</v>
      </c>
      <c r="U181" s="331">
        <v>1502</v>
      </c>
      <c r="V181" s="332">
        <f>U181+T181+S181+R181</f>
        <v>30486</v>
      </c>
      <c r="W181" s="326" t="s">
        <v>197</v>
      </c>
    </row>
    <row r="182" spans="1:23" s="12" customFormat="1" ht="18" customHeight="1">
      <c r="A182" s="333"/>
      <c r="B182" s="327"/>
      <c r="C182" s="318"/>
      <c r="D182" s="345"/>
      <c r="E182" s="310"/>
      <c r="F182" s="330"/>
      <c r="G182" s="321"/>
      <c r="H182" s="310"/>
      <c r="I182" s="310"/>
      <c r="J182" s="310"/>
      <c r="K182" s="312"/>
      <c r="L182" s="315"/>
      <c r="M182" s="324"/>
      <c r="N182" s="10" t="s">
        <v>534</v>
      </c>
      <c r="O182" s="13"/>
      <c r="P182" s="13"/>
      <c r="Q182" s="13"/>
      <c r="R182" s="331"/>
      <c r="S182" s="332"/>
      <c r="T182" s="331"/>
      <c r="U182" s="331"/>
      <c r="V182" s="331"/>
      <c r="W182" s="327"/>
    </row>
    <row r="183" spans="1:23" s="12" customFormat="1" ht="18" customHeight="1" thickBot="1">
      <c r="A183" s="333"/>
      <c r="B183" s="328"/>
      <c r="C183" s="319"/>
      <c r="D183" s="346"/>
      <c r="E183" s="311"/>
      <c r="F183" s="330"/>
      <c r="G183" s="322"/>
      <c r="H183" s="311"/>
      <c r="I183" s="311"/>
      <c r="J183" s="311"/>
      <c r="K183" s="313"/>
      <c r="L183" s="316"/>
      <c r="M183" s="325"/>
      <c r="N183" s="13" t="s">
        <v>8</v>
      </c>
      <c r="O183" s="13">
        <v>30</v>
      </c>
      <c r="P183" s="13">
        <v>1</v>
      </c>
      <c r="Q183" s="13">
        <v>2</v>
      </c>
      <c r="R183" s="331"/>
      <c r="S183" s="332"/>
      <c r="T183" s="331"/>
      <c r="U183" s="331"/>
      <c r="V183" s="331"/>
      <c r="W183" s="328"/>
    </row>
    <row r="184" spans="1:23" s="12" customFormat="1" ht="18" customHeight="1">
      <c r="A184" s="333">
        <v>61</v>
      </c>
      <c r="B184" s="344" t="s">
        <v>179</v>
      </c>
      <c r="C184" s="317" t="s">
        <v>326</v>
      </c>
      <c r="D184" s="317" t="s">
        <v>364</v>
      </c>
      <c r="E184" s="310">
        <v>100</v>
      </c>
      <c r="F184" s="330" t="s">
        <v>365</v>
      </c>
      <c r="G184" s="320" t="s">
        <v>366</v>
      </c>
      <c r="H184" s="309">
        <v>1075</v>
      </c>
      <c r="I184" s="309">
        <v>4</v>
      </c>
      <c r="J184" s="309">
        <v>0.34</v>
      </c>
      <c r="K184" s="312">
        <f>0.6*9.81*J184*I184</f>
        <v>8.00496</v>
      </c>
      <c r="L184" s="314">
        <v>24</v>
      </c>
      <c r="M184" s="323">
        <f>L184*120</f>
        <v>2880</v>
      </c>
      <c r="N184" s="13" t="s">
        <v>7</v>
      </c>
      <c r="O184" s="13"/>
      <c r="P184" s="13"/>
      <c r="Q184" s="13"/>
      <c r="R184" s="331">
        <f>Q186*P186*O186*80*2+7500</f>
        <v>17100</v>
      </c>
      <c r="S184" s="332">
        <f>M184*0.65+L184*110+L184*12+M184*0.1</f>
        <v>5088</v>
      </c>
      <c r="T184" s="331">
        <f>4400+I184*1.22*100</f>
        <v>4888</v>
      </c>
      <c r="U184" s="331">
        <v>1501</v>
      </c>
      <c r="V184" s="332">
        <f>U184+T184+S184+R184</f>
        <v>28577</v>
      </c>
      <c r="W184" s="326" t="s">
        <v>178</v>
      </c>
    </row>
    <row r="185" spans="1:23" s="12" customFormat="1" ht="18" customHeight="1">
      <c r="A185" s="333"/>
      <c r="B185" s="327"/>
      <c r="C185" s="318"/>
      <c r="D185" s="345"/>
      <c r="E185" s="310"/>
      <c r="F185" s="330"/>
      <c r="G185" s="321"/>
      <c r="H185" s="310"/>
      <c r="I185" s="310"/>
      <c r="J185" s="310"/>
      <c r="K185" s="312"/>
      <c r="L185" s="315"/>
      <c r="M185" s="324"/>
      <c r="N185" s="10" t="s">
        <v>534</v>
      </c>
      <c r="O185" s="13"/>
      <c r="P185" s="13"/>
      <c r="Q185" s="13"/>
      <c r="R185" s="331"/>
      <c r="S185" s="332"/>
      <c r="T185" s="331"/>
      <c r="U185" s="331"/>
      <c r="V185" s="331"/>
      <c r="W185" s="327"/>
    </row>
    <row r="186" spans="1:23" s="12" customFormat="1" ht="18" customHeight="1" thickBot="1">
      <c r="A186" s="333"/>
      <c r="B186" s="328"/>
      <c r="C186" s="319"/>
      <c r="D186" s="346"/>
      <c r="E186" s="311"/>
      <c r="F186" s="330"/>
      <c r="G186" s="322"/>
      <c r="H186" s="311"/>
      <c r="I186" s="311"/>
      <c r="J186" s="311"/>
      <c r="K186" s="313"/>
      <c r="L186" s="316"/>
      <c r="M186" s="325"/>
      <c r="N186" s="13" t="s">
        <v>8</v>
      </c>
      <c r="O186" s="13">
        <v>30</v>
      </c>
      <c r="P186" s="13">
        <v>1</v>
      </c>
      <c r="Q186" s="13">
        <v>2</v>
      </c>
      <c r="R186" s="331"/>
      <c r="S186" s="332"/>
      <c r="T186" s="331"/>
      <c r="U186" s="331"/>
      <c r="V186" s="331"/>
      <c r="W186" s="328"/>
    </row>
    <row r="187" spans="1:23" s="12" customFormat="1" ht="18" customHeight="1">
      <c r="A187" s="333">
        <v>62</v>
      </c>
      <c r="B187" s="344" t="s">
        <v>179</v>
      </c>
      <c r="C187" s="317" t="s">
        <v>326</v>
      </c>
      <c r="D187" s="317" t="s">
        <v>367</v>
      </c>
      <c r="E187" s="310">
        <v>120</v>
      </c>
      <c r="F187" s="330" t="s">
        <v>365</v>
      </c>
      <c r="G187" s="320" t="s">
        <v>368</v>
      </c>
      <c r="H187" s="309">
        <v>1071</v>
      </c>
      <c r="I187" s="309">
        <v>5.5</v>
      </c>
      <c r="J187" s="309">
        <v>0.34</v>
      </c>
      <c r="K187" s="312">
        <f>0.6*9.81*J187*I187</f>
        <v>11.006820000000001</v>
      </c>
      <c r="L187" s="314">
        <v>26</v>
      </c>
      <c r="M187" s="323">
        <f>L187*120</f>
        <v>3120</v>
      </c>
      <c r="N187" s="13" t="s">
        <v>7</v>
      </c>
      <c r="O187" s="13"/>
      <c r="P187" s="13"/>
      <c r="Q187" s="13"/>
      <c r="R187" s="331">
        <f>Q189*P189*O189*80*2+7500</f>
        <v>20172</v>
      </c>
      <c r="S187" s="332">
        <f>M187*0.65+L187*110+L187*12+M187*0.1</f>
        <v>5512</v>
      </c>
      <c r="T187" s="331">
        <f>4400+I187*1.22*100</f>
        <v>5071</v>
      </c>
      <c r="U187" s="331">
        <v>1502</v>
      </c>
      <c r="V187" s="332">
        <f>U187+T187+S187+R187</f>
        <v>32257</v>
      </c>
      <c r="W187" s="326" t="s">
        <v>178</v>
      </c>
    </row>
    <row r="188" spans="1:23" s="12" customFormat="1" ht="18" customHeight="1">
      <c r="A188" s="333"/>
      <c r="B188" s="327"/>
      <c r="C188" s="318"/>
      <c r="D188" s="345"/>
      <c r="E188" s="310"/>
      <c r="F188" s="330"/>
      <c r="G188" s="321"/>
      <c r="H188" s="310"/>
      <c r="I188" s="310"/>
      <c r="J188" s="310"/>
      <c r="K188" s="312"/>
      <c r="L188" s="315"/>
      <c r="M188" s="324"/>
      <c r="N188" s="10" t="s">
        <v>534</v>
      </c>
      <c r="O188" s="13"/>
      <c r="P188" s="13"/>
      <c r="Q188" s="13"/>
      <c r="R188" s="331"/>
      <c r="S188" s="332"/>
      <c r="T188" s="331"/>
      <c r="U188" s="331"/>
      <c r="V188" s="331"/>
      <c r="W188" s="327"/>
    </row>
    <row r="189" spans="1:23" s="12" customFormat="1" ht="18" customHeight="1">
      <c r="A189" s="333"/>
      <c r="B189" s="328"/>
      <c r="C189" s="319"/>
      <c r="D189" s="346"/>
      <c r="E189" s="311"/>
      <c r="F189" s="330"/>
      <c r="G189" s="322"/>
      <c r="H189" s="311"/>
      <c r="I189" s="311"/>
      <c r="J189" s="311"/>
      <c r="K189" s="313"/>
      <c r="L189" s="316"/>
      <c r="M189" s="325"/>
      <c r="N189" s="13" t="s">
        <v>8</v>
      </c>
      <c r="O189" s="13">
        <v>30</v>
      </c>
      <c r="P189" s="13">
        <v>1.2</v>
      </c>
      <c r="Q189" s="13">
        <v>2.2</v>
      </c>
      <c r="R189" s="331"/>
      <c r="S189" s="332"/>
      <c r="T189" s="331"/>
      <c r="U189" s="331"/>
      <c r="V189" s="331"/>
      <c r="W189" s="328"/>
    </row>
    <row r="190" spans="1:23" s="12" customFormat="1" ht="18" customHeight="1">
      <c r="A190" s="333">
        <v>63</v>
      </c>
      <c r="B190" s="326" t="s">
        <v>179</v>
      </c>
      <c r="C190" s="329" t="s">
        <v>1747</v>
      </c>
      <c r="D190" s="329" t="s">
        <v>1748</v>
      </c>
      <c r="E190" s="326">
        <v>300</v>
      </c>
      <c r="F190" s="326" t="s">
        <v>1749</v>
      </c>
      <c r="G190" s="326" t="s">
        <v>1750</v>
      </c>
      <c r="H190" s="326">
        <v>1409</v>
      </c>
      <c r="I190" s="326">
        <v>11</v>
      </c>
      <c r="J190" s="326">
        <v>0.3</v>
      </c>
      <c r="K190" s="312">
        <f>0.6*9.81*J190*I190</f>
        <v>19.4238</v>
      </c>
      <c r="L190" s="326">
        <v>40</v>
      </c>
      <c r="M190" s="326">
        <f>L190*120</f>
        <v>4800</v>
      </c>
      <c r="N190" s="13" t="s">
        <v>7</v>
      </c>
      <c r="O190" s="13"/>
      <c r="P190" s="13"/>
      <c r="Q190" s="13"/>
      <c r="R190" s="331">
        <f>Q192*P192*O192*80*2+7500</f>
        <v>17100</v>
      </c>
      <c r="S190" s="332">
        <f>M190*0.65+L190*110+L190*12+M190*0.1</f>
        <v>8480</v>
      </c>
      <c r="T190" s="331">
        <f>4400+I190*1.22*100</f>
        <v>5742</v>
      </c>
      <c r="U190" s="331">
        <v>1503</v>
      </c>
      <c r="V190" s="332">
        <f>U190+T190+S190+R190</f>
        <v>32825</v>
      </c>
      <c r="W190" s="326" t="s">
        <v>197</v>
      </c>
    </row>
    <row r="191" spans="1:23" s="12" customFormat="1" ht="18" customHeight="1">
      <c r="A191" s="333"/>
      <c r="B191" s="327"/>
      <c r="C191" s="318"/>
      <c r="D191" s="318"/>
      <c r="E191" s="327"/>
      <c r="F191" s="327"/>
      <c r="G191" s="327"/>
      <c r="H191" s="327"/>
      <c r="I191" s="327"/>
      <c r="J191" s="327"/>
      <c r="K191" s="312"/>
      <c r="L191" s="327"/>
      <c r="M191" s="327"/>
      <c r="N191" s="10" t="s">
        <v>534</v>
      </c>
      <c r="O191" s="13"/>
      <c r="P191" s="13"/>
      <c r="Q191" s="13"/>
      <c r="R191" s="331"/>
      <c r="S191" s="332"/>
      <c r="T191" s="331"/>
      <c r="U191" s="331"/>
      <c r="V191" s="331"/>
      <c r="W191" s="327"/>
    </row>
    <row r="192" spans="1:23" s="12" customFormat="1" ht="18" customHeight="1">
      <c r="A192" s="333"/>
      <c r="B192" s="328"/>
      <c r="C192" s="319"/>
      <c r="D192" s="319"/>
      <c r="E192" s="328"/>
      <c r="F192" s="328"/>
      <c r="G192" s="328"/>
      <c r="H192" s="328"/>
      <c r="I192" s="328"/>
      <c r="J192" s="328"/>
      <c r="K192" s="313"/>
      <c r="L192" s="328"/>
      <c r="M192" s="328"/>
      <c r="N192" s="13" t="s">
        <v>8</v>
      </c>
      <c r="O192" s="13">
        <v>30</v>
      </c>
      <c r="P192" s="13">
        <v>1</v>
      </c>
      <c r="Q192" s="13">
        <v>2</v>
      </c>
      <c r="R192" s="331"/>
      <c r="S192" s="332"/>
      <c r="T192" s="331"/>
      <c r="U192" s="331"/>
      <c r="V192" s="331"/>
      <c r="W192" s="328"/>
    </row>
    <row r="193" spans="1:23" s="12" customFormat="1" ht="18" customHeight="1">
      <c r="A193" s="333">
        <v>64</v>
      </c>
      <c r="B193" s="327" t="s">
        <v>179</v>
      </c>
      <c r="C193" s="317" t="s">
        <v>369</v>
      </c>
      <c r="D193" s="309" t="s">
        <v>369</v>
      </c>
      <c r="E193" s="310">
        <v>120</v>
      </c>
      <c r="F193" s="330" t="s">
        <v>370</v>
      </c>
      <c r="G193" s="320" t="s">
        <v>371</v>
      </c>
      <c r="H193" s="309">
        <v>973</v>
      </c>
      <c r="I193" s="309">
        <v>6.5</v>
      </c>
      <c r="J193" s="309">
        <v>0.15</v>
      </c>
      <c r="K193" s="312">
        <f>0.6*9.81*J193*I193</f>
        <v>5.73885</v>
      </c>
      <c r="L193" s="314">
        <v>31</v>
      </c>
      <c r="M193" s="323">
        <f>L193*120</f>
        <v>3720</v>
      </c>
      <c r="N193" s="13" t="s">
        <v>7</v>
      </c>
      <c r="O193" s="13"/>
      <c r="P193" s="13"/>
      <c r="Q193" s="13"/>
      <c r="R193" s="331">
        <f>Q195*P195*O195*80*2+7500</f>
        <v>23500</v>
      </c>
      <c r="S193" s="332">
        <f>M193*0.65+L193*110+L193*12+M193*0.1</f>
        <v>6572</v>
      </c>
      <c r="T193" s="331">
        <f>4400+I193*1.22*100</f>
        <v>5193</v>
      </c>
      <c r="U193" s="331">
        <v>1500</v>
      </c>
      <c r="V193" s="332">
        <f>U193+T193+S193+R193</f>
        <v>36765</v>
      </c>
      <c r="W193" s="326" t="s">
        <v>197</v>
      </c>
    </row>
    <row r="194" spans="1:23" s="12" customFormat="1" ht="18" customHeight="1">
      <c r="A194" s="333"/>
      <c r="B194" s="327"/>
      <c r="C194" s="318"/>
      <c r="D194" s="342"/>
      <c r="E194" s="310"/>
      <c r="F194" s="330"/>
      <c r="G194" s="321"/>
      <c r="H194" s="310"/>
      <c r="I194" s="310"/>
      <c r="J194" s="310"/>
      <c r="K194" s="312"/>
      <c r="L194" s="315"/>
      <c r="M194" s="324"/>
      <c r="N194" s="10" t="s">
        <v>534</v>
      </c>
      <c r="O194" s="13"/>
      <c r="P194" s="13"/>
      <c r="Q194" s="13"/>
      <c r="R194" s="331"/>
      <c r="S194" s="332"/>
      <c r="T194" s="331"/>
      <c r="U194" s="331"/>
      <c r="V194" s="331"/>
      <c r="W194" s="327"/>
    </row>
    <row r="195" spans="1:23" s="12" customFormat="1" ht="18" customHeight="1">
      <c r="A195" s="333"/>
      <c r="B195" s="327"/>
      <c r="C195" s="319"/>
      <c r="D195" s="343"/>
      <c r="E195" s="310"/>
      <c r="F195" s="317"/>
      <c r="G195" s="321"/>
      <c r="H195" s="310"/>
      <c r="I195" s="310"/>
      <c r="J195" s="310"/>
      <c r="K195" s="312"/>
      <c r="L195" s="315"/>
      <c r="M195" s="325"/>
      <c r="N195" s="13" t="s">
        <v>8</v>
      </c>
      <c r="O195" s="15">
        <v>50</v>
      </c>
      <c r="P195" s="15">
        <v>1</v>
      </c>
      <c r="Q195" s="15">
        <v>2</v>
      </c>
      <c r="R195" s="323"/>
      <c r="S195" s="332"/>
      <c r="T195" s="323"/>
      <c r="U195" s="323"/>
      <c r="V195" s="323"/>
      <c r="W195" s="327"/>
    </row>
    <row r="196" spans="1:24" s="7" customFormat="1" ht="18" customHeight="1">
      <c r="A196" s="377" t="s">
        <v>373</v>
      </c>
      <c r="B196" s="378"/>
      <c r="C196" s="378"/>
      <c r="D196" s="379"/>
      <c r="E196" s="335">
        <f>SUM(E4:E195)</f>
        <v>19060</v>
      </c>
      <c r="F196" s="338"/>
      <c r="G196" s="338"/>
      <c r="H196" s="335"/>
      <c r="I196" s="335"/>
      <c r="J196" s="335"/>
      <c r="K196" s="337">
        <f>SUM(K4:K195)</f>
        <v>925.30863</v>
      </c>
      <c r="L196" s="336"/>
      <c r="M196" s="335"/>
      <c r="N196" s="159"/>
      <c r="O196" s="17"/>
      <c r="P196" s="17"/>
      <c r="Q196" s="17"/>
      <c r="R196" s="335"/>
      <c r="S196" s="336"/>
      <c r="T196" s="335"/>
      <c r="U196" s="335"/>
      <c r="V196" s="339">
        <f>SUM(V4:V195)</f>
        <v>2605475.8</v>
      </c>
      <c r="W196" s="341"/>
      <c r="X196" s="18"/>
    </row>
    <row r="197" spans="1:24" s="7" customFormat="1" ht="18" customHeight="1">
      <c r="A197" s="380"/>
      <c r="B197" s="381"/>
      <c r="C197" s="381"/>
      <c r="D197" s="382"/>
      <c r="E197" s="335">
        <f>SUM(E161:E196)</f>
        <v>20760</v>
      </c>
      <c r="F197" s="338"/>
      <c r="G197" s="338"/>
      <c r="H197" s="335"/>
      <c r="I197" s="335"/>
      <c r="J197" s="335"/>
      <c r="K197" s="337">
        <f>SUM(K161:K196)</f>
        <v>1092.79476</v>
      </c>
      <c r="L197" s="336"/>
      <c r="M197" s="335"/>
      <c r="N197" s="160"/>
      <c r="O197" s="17"/>
      <c r="P197" s="17"/>
      <c r="Q197" s="17"/>
      <c r="R197" s="335"/>
      <c r="S197" s="336"/>
      <c r="T197" s="335"/>
      <c r="U197" s="335"/>
      <c r="V197" s="340"/>
      <c r="W197" s="341"/>
      <c r="X197" s="18"/>
    </row>
    <row r="198" spans="1:24" s="7" customFormat="1" ht="18" customHeight="1">
      <c r="A198" s="383"/>
      <c r="B198" s="384"/>
      <c r="C198" s="384"/>
      <c r="D198" s="385"/>
      <c r="E198" s="335">
        <f>SUM(E162:E197)</f>
        <v>41520</v>
      </c>
      <c r="F198" s="338"/>
      <c r="G198" s="338"/>
      <c r="H198" s="335"/>
      <c r="I198" s="335"/>
      <c r="J198" s="335"/>
      <c r="K198" s="337">
        <f>SUM(K162:K197)</f>
        <v>2185.58952</v>
      </c>
      <c r="L198" s="336"/>
      <c r="M198" s="335"/>
      <c r="N198" s="159"/>
      <c r="O198" s="17"/>
      <c r="P198" s="17"/>
      <c r="Q198" s="17"/>
      <c r="R198" s="335"/>
      <c r="S198" s="336"/>
      <c r="T198" s="335"/>
      <c r="U198" s="335"/>
      <c r="V198" s="340"/>
      <c r="W198" s="341"/>
      <c r="X198" s="18"/>
    </row>
    <row r="199" spans="14:25" ht="12.75">
      <c r="N199" s="20"/>
      <c r="V199" s="20"/>
      <c r="W199" s="22"/>
      <c r="X199" s="20"/>
      <c r="Y199" s="20"/>
    </row>
    <row r="200" spans="14:25" ht="12.75">
      <c r="N200" s="20"/>
      <c r="V200" s="20"/>
      <c r="W200" s="22"/>
      <c r="X200" s="20"/>
      <c r="Y200" s="20"/>
    </row>
    <row r="201" spans="22:25" ht="12.75">
      <c r="V201" s="20"/>
      <c r="W201" s="334"/>
      <c r="X201" s="20"/>
      <c r="Y201" s="20"/>
    </row>
    <row r="202" spans="22:25" ht="12.75">
      <c r="V202" s="20"/>
      <c r="W202" s="334"/>
      <c r="X202" s="20"/>
      <c r="Y202" s="20"/>
    </row>
    <row r="203" spans="22:25" ht="12.75">
      <c r="V203" s="20"/>
      <c r="W203" s="334"/>
      <c r="X203" s="20"/>
      <c r="Y203" s="20"/>
    </row>
    <row r="204" spans="22:25" ht="12.75">
      <c r="V204" s="20"/>
      <c r="W204" s="334"/>
      <c r="X204" s="20"/>
      <c r="Y204" s="20"/>
    </row>
    <row r="205" spans="22:25" ht="12.75">
      <c r="V205" s="20"/>
      <c r="W205" s="334"/>
      <c r="X205" s="20"/>
      <c r="Y205" s="20"/>
    </row>
    <row r="206" spans="22:25" ht="12.75">
      <c r="V206" s="20"/>
      <c r="W206" s="334"/>
      <c r="X206" s="20"/>
      <c r="Y206" s="20"/>
    </row>
    <row r="207" spans="22:25" ht="12.75">
      <c r="V207" s="20"/>
      <c r="W207" s="334"/>
      <c r="X207" s="20"/>
      <c r="Y207" s="20"/>
    </row>
    <row r="208" spans="22:25" ht="12.75">
      <c r="V208" s="20"/>
      <c r="W208" s="334"/>
      <c r="X208" s="20"/>
      <c r="Y208" s="20"/>
    </row>
    <row r="209" spans="22:25" ht="12.75">
      <c r="V209" s="20"/>
      <c r="W209" s="334"/>
      <c r="X209" s="20"/>
      <c r="Y209" s="20"/>
    </row>
    <row r="210" spans="22:25" ht="12.75">
      <c r="V210" s="20"/>
      <c r="W210" s="334"/>
      <c r="X210" s="20"/>
      <c r="Y210" s="20"/>
    </row>
    <row r="211" spans="22:25" ht="12.75">
      <c r="V211" s="20"/>
      <c r="W211" s="334"/>
      <c r="X211" s="20"/>
      <c r="Y211" s="20"/>
    </row>
    <row r="212" spans="22:25" ht="12.75">
      <c r="V212" s="20"/>
      <c r="W212" s="334"/>
      <c r="X212" s="20"/>
      <c r="Y212" s="20"/>
    </row>
    <row r="213" spans="22:25" ht="12.75">
      <c r="V213" s="20"/>
      <c r="W213" s="20"/>
      <c r="X213" s="20"/>
      <c r="Y213" s="20"/>
    </row>
    <row r="214" spans="22:25" ht="12.75">
      <c r="V214" s="20"/>
      <c r="W214" s="20"/>
      <c r="X214" s="20"/>
      <c r="Y214" s="20"/>
    </row>
    <row r="215" spans="22:25" ht="12.75">
      <c r="V215" s="20"/>
      <c r="W215" s="20"/>
      <c r="X215" s="20"/>
      <c r="Y215" s="20"/>
    </row>
  </sheetData>
  <sheetProtection/>
  <mergeCells count="1245">
    <mergeCell ref="W190:W192"/>
    <mergeCell ref="C106:C108"/>
    <mergeCell ref="C31:C33"/>
    <mergeCell ref="C34:C36"/>
    <mergeCell ref="C49:C51"/>
    <mergeCell ref="C61:C63"/>
    <mergeCell ref="C55:C57"/>
    <mergeCell ref="C88:C90"/>
    <mergeCell ref="C58:C60"/>
    <mergeCell ref="W31:W33"/>
    <mergeCell ref="A196:D198"/>
    <mergeCell ref="C67:C69"/>
    <mergeCell ref="C79:C81"/>
    <mergeCell ref="C73:C75"/>
    <mergeCell ref="D115:D117"/>
    <mergeCell ref="D112:D114"/>
    <mergeCell ref="C85:C87"/>
    <mergeCell ref="C103:C105"/>
    <mergeCell ref="A67:A69"/>
    <mergeCell ref="B67:B69"/>
    <mergeCell ref="C22:C24"/>
    <mergeCell ref="C25:C27"/>
    <mergeCell ref="C28:C30"/>
    <mergeCell ref="C16:C18"/>
    <mergeCell ref="C1:P1"/>
    <mergeCell ref="A2:A3"/>
    <mergeCell ref="B2:B3"/>
    <mergeCell ref="D2:D3"/>
    <mergeCell ref="E2:E3"/>
    <mergeCell ref="F2:H2"/>
    <mergeCell ref="C2:C3"/>
    <mergeCell ref="I2:M2"/>
    <mergeCell ref="W2:W3"/>
    <mergeCell ref="U2:U3"/>
    <mergeCell ref="R2:T2"/>
    <mergeCell ref="N2:Q2"/>
    <mergeCell ref="W4:W6"/>
    <mergeCell ref="C4:C6"/>
    <mergeCell ref="G4:G6"/>
    <mergeCell ref="H4:H6"/>
    <mergeCell ref="I4:I6"/>
    <mergeCell ref="J4:J6"/>
    <mergeCell ref="K4:K6"/>
    <mergeCell ref="E4:E6"/>
    <mergeCell ref="F4:F6"/>
    <mergeCell ref="T4:T6"/>
    <mergeCell ref="A4:A6"/>
    <mergeCell ref="B4:B6"/>
    <mergeCell ref="D4:D6"/>
    <mergeCell ref="B7:B9"/>
    <mergeCell ref="D7:D9"/>
    <mergeCell ref="A7:A9"/>
    <mergeCell ref="C7:C9"/>
    <mergeCell ref="L4:L6"/>
    <mergeCell ref="M4:M6"/>
    <mergeCell ref="H7:H9"/>
    <mergeCell ref="K7:K9"/>
    <mergeCell ref="M7:M9"/>
    <mergeCell ref="E7:E9"/>
    <mergeCell ref="F7:F9"/>
    <mergeCell ref="G7:G9"/>
    <mergeCell ref="L7:L9"/>
    <mergeCell ref="A10:A12"/>
    <mergeCell ref="B10:B12"/>
    <mergeCell ref="D10:D12"/>
    <mergeCell ref="I10:I12"/>
    <mergeCell ref="C10:C12"/>
    <mergeCell ref="W13:W15"/>
    <mergeCell ref="E13:E15"/>
    <mergeCell ref="U13:U15"/>
    <mergeCell ref="G10:G12"/>
    <mergeCell ref="H10:H12"/>
    <mergeCell ref="W10:W12"/>
    <mergeCell ref="M10:M12"/>
    <mergeCell ref="F10:F12"/>
    <mergeCell ref="E10:E12"/>
    <mergeCell ref="R13:R15"/>
    <mergeCell ref="W7:W9"/>
    <mergeCell ref="I7:I9"/>
    <mergeCell ref="J7:J9"/>
    <mergeCell ref="K13:K15"/>
    <mergeCell ref="K10:K12"/>
    <mergeCell ref="L10:L12"/>
    <mergeCell ref="T10:T12"/>
    <mergeCell ref="S13:S15"/>
    <mergeCell ref="T13:T15"/>
    <mergeCell ref="J10:J12"/>
    <mergeCell ref="M13:M15"/>
    <mergeCell ref="J13:J15"/>
    <mergeCell ref="A13:A15"/>
    <mergeCell ref="B13:B15"/>
    <mergeCell ref="D13:D15"/>
    <mergeCell ref="C13:C15"/>
    <mergeCell ref="L13:L15"/>
    <mergeCell ref="W16:W18"/>
    <mergeCell ref="E16:E18"/>
    <mergeCell ref="F13:F15"/>
    <mergeCell ref="G13:G15"/>
    <mergeCell ref="H13:H15"/>
    <mergeCell ref="I13:I15"/>
    <mergeCell ref="H16:H18"/>
    <mergeCell ref="I16:I18"/>
    <mergeCell ref="S16:S18"/>
    <mergeCell ref="T16:T18"/>
    <mergeCell ref="A16:A18"/>
    <mergeCell ref="C19:C21"/>
    <mergeCell ref="L16:L18"/>
    <mergeCell ref="M16:M18"/>
    <mergeCell ref="K16:K18"/>
    <mergeCell ref="A19:A21"/>
    <mergeCell ref="B19:B21"/>
    <mergeCell ref="B16:B18"/>
    <mergeCell ref="D16:D18"/>
    <mergeCell ref="L19:L21"/>
    <mergeCell ref="W19:W21"/>
    <mergeCell ref="E19:E21"/>
    <mergeCell ref="F16:F18"/>
    <mergeCell ref="G16:G18"/>
    <mergeCell ref="G19:G21"/>
    <mergeCell ref="F19:F21"/>
    <mergeCell ref="H19:H21"/>
    <mergeCell ref="M19:M21"/>
    <mergeCell ref="J16:J18"/>
    <mergeCell ref="I19:I21"/>
    <mergeCell ref="D22:D24"/>
    <mergeCell ref="D19:D21"/>
    <mergeCell ref="J19:J21"/>
    <mergeCell ref="K19:K21"/>
    <mergeCell ref="W22:W24"/>
    <mergeCell ref="E22:E24"/>
    <mergeCell ref="H22:H24"/>
    <mergeCell ref="I22:I24"/>
    <mergeCell ref="J22:J24"/>
    <mergeCell ref="K22:K24"/>
    <mergeCell ref="L22:L24"/>
    <mergeCell ref="V22:V24"/>
    <mergeCell ref="W25:W27"/>
    <mergeCell ref="E25:E27"/>
    <mergeCell ref="F22:F24"/>
    <mergeCell ref="G22:G24"/>
    <mergeCell ref="G25:G27"/>
    <mergeCell ref="F25:F27"/>
    <mergeCell ref="H25:H27"/>
    <mergeCell ref="M25:M27"/>
    <mergeCell ref="J25:J27"/>
    <mergeCell ref="S22:S24"/>
    <mergeCell ref="M28:M30"/>
    <mergeCell ref="M22:M24"/>
    <mergeCell ref="A22:A24"/>
    <mergeCell ref="B22:B24"/>
    <mergeCell ref="A25:A27"/>
    <mergeCell ref="B25:B27"/>
    <mergeCell ref="D25:D27"/>
    <mergeCell ref="K25:K27"/>
    <mergeCell ref="I25:I27"/>
    <mergeCell ref="L25:L27"/>
    <mergeCell ref="A28:A30"/>
    <mergeCell ref="B28:B30"/>
    <mergeCell ref="D28:D30"/>
    <mergeCell ref="W28:W30"/>
    <mergeCell ref="E28:E30"/>
    <mergeCell ref="H28:H30"/>
    <mergeCell ref="I28:I30"/>
    <mergeCell ref="J28:J30"/>
    <mergeCell ref="K28:K30"/>
    <mergeCell ref="L28:L30"/>
    <mergeCell ref="K31:K33"/>
    <mergeCell ref="E31:E33"/>
    <mergeCell ref="F28:F30"/>
    <mergeCell ref="G28:G30"/>
    <mergeCell ref="F31:F33"/>
    <mergeCell ref="G31:G33"/>
    <mergeCell ref="W34:W36"/>
    <mergeCell ref="E34:E36"/>
    <mergeCell ref="L34:L36"/>
    <mergeCell ref="M34:M36"/>
    <mergeCell ref="F34:F36"/>
    <mergeCell ref="G34:G36"/>
    <mergeCell ref="H34:H36"/>
    <mergeCell ref="I34:I36"/>
    <mergeCell ref="J34:J36"/>
    <mergeCell ref="K34:K36"/>
    <mergeCell ref="A34:A36"/>
    <mergeCell ref="B34:B36"/>
    <mergeCell ref="D34:D36"/>
    <mergeCell ref="L31:L33"/>
    <mergeCell ref="A31:A33"/>
    <mergeCell ref="B31:B33"/>
    <mergeCell ref="D31:D33"/>
    <mergeCell ref="H31:H33"/>
    <mergeCell ref="I31:I33"/>
    <mergeCell ref="J31:J33"/>
    <mergeCell ref="V34:V36"/>
    <mergeCell ref="H37:H39"/>
    <mergeCell ref="I37:I39"/>
    <mergeCell ref="R34:R36"/>
    <mergeCell ref="K37:K39"/>
    <mergeCell ref="W37:W39"/>
    <mergeCell ref="L37:L39"/>
    <mergeCell ref="M37:M39"/>
    <mergeCell ref="T37:T39"/>
    <mergeCell ref="V37:V39"/>
    <mergeCell ref="A37:A39"/>
    <mergeCell ref="B37:B39"/>
    <mergeCell ref="D37:D39"/>
    <mergeCell ref="J37:J39"/>
    <mergeCell ref="E37:E39"/>
    <mergeCell ref="C37:C39"/>
    <mergeCell ref="F37:F39"/>
    <mergeCell ref="G37:G39"/>
    <mergeCell ref="G40:G42"/>
    <mergeCell ref="L40:L42"/>
    <mergeCell ref="H40:H42"/>
    <mergeCell ref="I40:I42"/>
    <mergeCell ref="J40:J42"/>
    <mergeCell ref="K40:K42"/>
    <mergeCell ref="W43:W45"/>
    <mergeCell ref="E43:E45"/>
    <mergeCell ref="A40:A42"/>
    <mergeCell ref="B40:B42"/>
    <mergeCell ref="D40:D42"/>
    <mergeCell ref="W40:W42"/>
    <mergeCell ref="E40:E42"/>
    <mergeCell ref="C40:C42"/>
    <mergeCell ref="M40:M42"/>
    <mergeCell ref="F40:F42"/>
    <mergeCell ref="A43:A45"/>
    <mergeCell ref="B43:B45"/>
    <mergeCell ref="D43:D45"/>
    <mergeCell ref="C46:C48"/>
    <mergeCell ref="H46:H48"/>
    <mergeCell ref="A46:A48"/>
    <mergeCell ref="B46:B48"/>
    <mergeCell ref="D46:D48"/>
    <mergeCell ref="F46:F48"/>
    <mergeCell ref="G46:G48"/>
    <mergeCell ref="J43:J45"/>
    <mergeCell ref="K43:K45"/>
    <mergeCell ref="L46:L48"/>
    <mergeCell ref="M46:M48"/>
    <mergeCell ref="K46:K48"/>
    <mergeCell ref="L43:L45"/>
    <mergeCell ref="M43:M45"/>
    <mergeCell ref="G43:G45"/>
    <mergeCell ref="H43:H45"/>
    <mergeCell ref="I43:I45"/>
    <mergeCell ref="A49:A51"/>
    <mergeCell ref="B49:B51"/>
    <mergeCell ref="D49:D51"/>
    <mergeCell ref="E46:E48"/>
    <mergeCell ref="F43:F45"/>
    <mergeCell ref="C43:C45"/>
    <mergeCell ref="G49:G51"/>
    <mergeCell ref="I46:I48"/>
    <mergeCell ref="J46:J48"/>
    <mergeCell ref="I49:I51"/>
    <mergeCell ref="W46:W48"/>
    <mergeCell ref="L49:L51"/>
    <mergeCell ref="M49:M51"/>
    <mergeCell ref="W49:W51"/>
    <mergeCell ref="S46:S48"/>
    <mergeCell ref="T46:T48"/>
    <mergeCell ref="E49:E51"/>
    <mergeCell ref="S49:S51"/>
    <mergeCell ref="U49:U51"/>
    <mergeCell ref="H49:H51"/>
    <mergeCell ref="J49:J51"/>
    <mergeCell ref="K49:K51"/>
    <mergeCell ref="F49:F51"/>
    <mergeCell ref="W52:W54"/>
    <mergeCell ref="E52:E54"/>
    <mergeCell ref="G55:G57"/>
    <mergeCell ref="L52:L54"/>
    <mergeCell ref="M52:M54"/>
    <mergeCell ref="I52:I54"/>
    <mergeCell ref="J52:J54"/>
    <mergeCell ref="K52:K54"/>
    <mergeCell ref="U52:U54"/>
    <mergeCell ref="F52:F54"/>
    <mergeCell ref="A52:A54"/>
    <mergeCell ref="B52:B54"/>
    <mergeCell ref="E55:E57"/>
    <mergeCell ref="U55:U57"/>
    <mergeCell ref="C52:C54"/>
    <mergeCell ref="S52:S54"/>
    <mergeCell ref="S55:S57"/>
    <mergeCell ref="A55:A57"/>
    <mergeCell ref="B55:B57"/>
    <mergeCell ref="D55:D57"/>
    <mergeCell ref="W58:W60"/>
    <mergeCell ref="E58:E60"/>
    <mergeCell ref="I55:I57"/>
    <mergeCell ref="F55:F57"/>
    <mergeCell ref="V58:V60"/>
    <mergeCell ref="W55:W57"/>
    <mergeCell ref="T55:T57"/>
    <mergeCell ref="U58:U60"/>
    <mergeCell ref="M58:M60"/>
    <mergeCell ref="M55:M57"/>
    <mergeCell ref="J55:J57"/>
    <mergeCell ref="K55:K57"/>
    <mergeCell ref="I58:I60"/>
    <mergeCell ref="J58:J60"/>
    <mergeCell ref="K58:K60"/>
    <mergeCell ref="G52:G54"/>
    <mergeCell ref="D52:D54"/>
    <mergeCell ref="H52:H54"/>
    <mergeCell ref="H55:H57"/>
    <mergeCell ref="A58:A60"/>
    <mergeCell ref="A61:A63"/>
    <mergeCell ref="B61:B63"/>
    <mergeCell ref="D61:D63"/>
    <mergeCell ref="I61:I63"/>
    <mergeCell ref="G61:G63"/>
    <mergeCell ref="B58:B60"/>
    <mergeCell ref="D58:D60"/>
    <mergeCell ref="H58:H60"/>
    <mergeCell ref="W61:W63"/>
    <mergeCell ref="E61:E63"/>
    <mergeCell ref="F58:F60"/>
    <mergeCell ref="G58:G60"/>
    <mergeCell ref="L61:L63"/>
    <mergeCell ref="M61:M63"/>
    <mergeCell ref="J61:J63"/>
    <mergeCell ref="K61:K63"/>
    <mergeCell ref="H61:H63"/>
    <mergeCell ref="F61:F63"/>
    <mergeCell ref="J64:J66"/>
    <mergeCell ref="K64:K66"/>
    <mergeCell ref="A64:A66"/>
    <mergeCell ref="B64:B66"/>
    <mergeCell ref="D64:D66"/>
    <mergeCell ref="G64:G66"/>
    <mergeCell ref="W64:W66"/>
    <mergeCell ref="E64:E66"/>
    <mergeCell ref="C64:C66"/>
    <mergeCell ref="G67:G69"/>
    <mergeCell ref="L64:L66"/>
    <mergeCell ref="M64:M66"/>
    <mergeCell ref="H64:H66"/>
    <mergeCell ref="F67:F69"/>
    <mergeCell ref="F64:F66"/>
    <mergeCell ref="I64:I66"/>
    <mergeCell ref="W67:W69"/>
    <mergeCell ref="E67:E69"/>
    <mergeCell ref="L67:L69"/>
    <mergeCell ref="M67:M69"/>
    <mergeCell ref="J67:J69"/>
    <mergeCell ref="K67:K69"/>
    <mergeCell ref="H67:H69"/>
    <mergeCell ref="I67:I69"/>
    <mergeCell ref="U67:U69"/>
    <mergeCell ref="W70:W72"/>
    <mergeCell ref="E70:E72"/>
    <mergeCell ref="C70:C72"/>
    <mergeCell ref="L70:L72"/>
    <mergeCell ref="M70:M72"/>
    <mergeCell ref="V70:V72"/>
    <mergeCell ref="S70:S72"/>
    <mergeCell ref="U70:U72"/>
    <mergeCell ref="A70:A72"/>
    <mergeCell ref="B70:B72"/>
    <mergeCell ref="D70:D72"/>
    <mergeCell ref="T67:T69"/>
    <mergeCell ref="S67:S69"/>
    <mergeCell ref="R67:R69"/>
    <mergeCell ref="D67:D69"/>
    <mergeCell ref="A73:A75"/>
    <mergeCell ref="B73:B75"/>
    <mergeCell ref="D73:D75"/>
    <mergeCell ref="I73:I75"/>
    <mergeCell ref="G73:G75"/>
    <mergeCell ref="F73:F75"/>
    <mergeCell ref="E73:E75"/>
    <mergeCell ref="W73:W75"/>
    <mergeCell ref="L73:L75"/>
    <mergeCell ref="M73:M75"/>
    <mergeCell ref="U73:U75"/>
    <mergeCell ref="V73:V75"/>
    <mergeCell ref="S73:S75"/>
    <mergeCell ref="T73:T75"/>
    <mergeCell ref="J73:J75"/>
    <mergeCell ref="K73:K75"/>
    <mergeCell ref="I70:I72"/>
    <mergeCell ref="J70:J72"/>
    <mergeCell ref="K70:K72"/>
    <mergeCell ref="H76:H78"/>
    <mergeCell ref="F70:F72"/>
    <mergeCell ref="G70:G72"/>
    <mergeCell ref="H73:H75"/>
    <mergeCell ref="H70:H72"/>
    <mergeCell ref="A79:A81"/>
    <mergeCell ref="B79:B81"/>
    <mergeCell ref="D79:D81"/>
    <mergeCell ref="H79:H81"/>
    <mergeCell ref="F79:F81"/>
    <mergeCell ref="E79:E81"/>
    <mergeCell ref="G79:G81"/>
    <mergeCell ref="A76:A78"/>
    <mergeCell ref="B76:B78"/>
    <mergeCell ref="D76:D78"/>
    <mergeCell ref="G76:G78"/>
    <mergeCell ref="C76:C78"/>
    <mergeCell ref="W76:W78"/>
    <mergeCell ref="E76:E78"/>
    <mergeCell ref="V76:V78"/>
    <mergeCell ref="U76:U78"/>
    <mergeCell ref="T76:T78"/>
    <mergeCell ref="K76:K78"/>
    <mergeCell ref="F76:F78"/>
    <mergeCell ref="I76:I78"/>
    <mergeCell ref="J76:J78"/>
    <mergeCell ref="L76:L78"/>
    <mergeCell ref="I79:I81"/>
    <mergeCell ref="U79:U81"/>
    <mergeCell ref="S79:S81"/>
    <mergeCell ref="J79:J81"/>
    <mergeCell ref="M79:M81"/>
    <mergeCell ref="E82:E84"/>
    <mergeCell ref="G85:G87"/>
    <mergeCell ref="L82:L84"/>
    <mergeCell ref="M82:M84"/>
    <mergeCell ref="H82:H84"/>
    <mergeCell ref="F85:F87"/>
    <mergeCell ref="I82:I84"/>
    <mergeCell ref="J82:J84"/>
    <mergeCell ref="F82:F84"/>
    <mergeCell ref="G82:G84"/>
    <mergeCell ref="A85:A87"/>
    <mergeCell ref="B85:B87"/>
    <mergeCell ref="D85:D87"/>
    <mergeCell ref="A82:A84"/>
    <mergeCell ref="D82:D84"/>
    <mergeCell ref="C82:C84"/>
    <mergeCell ref="B82:B84"/>
    <mergeCell ref="E85:E87"/>
    <mergeCell ref="W88:W90"/>
    <mergeCell ref="E88:E90"/>
    <mergeCell ref="V85:V87"/>
    <mergeCell ref="U88:U90"/>
    <mergeCell ref="S88:S90"/>
    <mergeCell ref="S85:S87"/>
    <mergeCell ref="R88:R90"/>
    <mergeCell ref="H88:H90"/>
    <mergeCell ref="H85:H87"/>
    <mergeCell ref="I85:I87"/>
    <mergeCell ref="K79:K81"/>
    <mergeCell ref="W85:W87"/>
    <mergeCell ref="K82:K84"/>
    <mergeCell ref="W82:W84"/>
    <mergeCell ref="W79:W81"/>
    <mergeCell ref="V79:V81"/>
    <mergeCell ref="J85:J87"/>
    <mergeCell ref="K85:K87"/>
    <mergeCell ref="V82:V84"/>
    <mergeCell ref="L88:L90"/>
    <mergeCell ref="M88:M90"/>
    <mergeCell ref="I88:I90"/>
    <mergeCell ref="J88:J90"/>
    <mergeCell ref="K88:K90"/>
    <mergeCell ref="A88:A90"/>
    <mergeCell ref="B88:B90"/>
    <mergeCell ref="D88:D90"/>
    <mergeCell ref="A91:A93"/>
    <mergeCell ref="B91:B93"/>
    <mergeCell ref="D91:D93"/>
    <mergeCell ref="C91:C93"/>
    <mergeCell ref="W91:W93"/>
    <mergeCell ref="E91:E93"/>
    <mergeCell ref="S91:S93"/>
    <mergeCell ref="R91:R93"/>
    <mergeCell ref="F88:F90"/>
    <mergeCell ref="G88:G90"/>
    <mergeCell ref="L91:L93"/>
    <mergeCell ref="M91:M93"/>
    <mergeCell ref="J91:J93"/>
    <mergeCell ref="K91:K93"/>
    <mergeCell ref="H91:H93"/>
    <mergeCell ref="F91:F93"/>
    <mergeCell ref="I91:I93"/>
    <mergeCell ref="G91:G93"/>
    <mergeCell ref="J94:J96"/>
    <mergeCell ref="K94:K96"/>
    <mergeCell ref="A94:A96"/>
    <mergeCell ref="B94:B96"/>
    <mergeCell ref="D94:D96"/>
    <mergeCell ref="G94:G96"/>
    <mergeCell ref="W94:W96"/>
    <mergeCell ref="E94:E96"/>
    <mergeCell ref="C94:C96"/>
    <mergeCell ref="G97:G99"/>
    <mergeCell ref="L94:L96"/>
    <mergeCell ref="M94:M96"/>
    <mergeCell ref="H94:H96"/>
    <mergeCell ref="F97:F99"/>
    <mergeCell ref="F94:F96"/>
    <mergeCell ref="I94:I96"/>
    <mergeCell ref="W97:W99"/>
    <mergeCell ref="E97:E99"/>
    <mergeCell ref="I97:I99"/>
    <mergeCell ref="V97:V99"/>
    <mergeCell ref="U97:U99"/>
    <mergeCell ref="S97:S99"/>
    <mergeCell ref="J97:J99"/>
    <mergeCell ref="K97:K99"/>
    <mergeCell ref="H97:H99"/>
    <mergeCell ref="E100:E102"/>
    <mergeCell ref="G100:G102"/>
    <mergeCell ref="S100:S102"/>
    <mergeCell ref="R100:R102"/>
    <mergeCell ref="H100:H102"/>
    <mergeCell ref="I100:I102"/>
    <mergeCell ref="J100:J102"/>
    <mergeCell ref="K100:K102"/>
    <mergeCell ref="L100:L102"/>
    <mergeCell ref="A100:A102"/>
    <mergeCell ref="B100:B102"/>
    <mergeCell ref="D100:D102"/>
    <mergeCell ref="A97:A99"/>
    <mergeCell ref="B97:B99"/>
    <mergeCell ref="D97:D99"/>
    <mergeCell ref="C97:C99"/>
    <mergeCell ref="C100:C102"/>
    <mergeCell ref="W106:W108"/>
    <mergeCell ref="F103:F105"/>
    <mergeCell ref="G103:G105"/>
    <mergeCell ref="F100:F102"/>
    <mergeCell ref="I106:I108"/>
    <mergeCell ref="J106:J108"/>
    <mergeCell ref="M106:M108"/>
    <mergeCell ref="U100:U102"/>
    <mergeCell ref="W100:W102"/>
    <mergeCell ref="T103:T105"/>
    <mergeCell ref="A103:A105"/>
    <mergeCell ref="B103:B105"/>
    <mergeCell ref="D103:D105"/>
    <mergeCell ref="W103:W105"/>
    <mergeCell ref="E103:E105"/>
    <mergeCell ref="I103:I105"/>
    <mergeCell ref="J103:J105"/>
    <mergeCell ref="M103:M105"/>
    <mergeCell ref="H103:H105"/>
    <mergeCell ref="R103:R105"/>
    <mergeCell ref="E106:E108"/>
    <mergeCell ref="K106:K108"/>
    <mergeCell ref="H106:H108"/>
    <mergeCell ref="L103:L105"/>
    <mergeCell ref="K103:K105"/>
    <mergeCell ref="L106:L108"/>
    <mergeCell ref="F106:F108"/>
    <mergeCell ref="G106:G108"/>
    <mergeCell ref="W109:W111"/>
    <mergeCell ref="E109:E111"/>
    <mergeCell ref="G109:G111"/>
    <mergeCell ref="D109:D111"/>
    <mergeCell ref="S109:S111"/>
    <mergeCell ref="V109:V111"/>
    <mergeCell ref="H109:H111"/>
    <mergeCell ref="I109:I111"/>
    <mergeCell ref="J109:J111"/>
    <mergeCell ref="A109:A111"/>
    <mergeCell ref="B109:B111"/>
    <mergeCell ref="C109:C111"/>
    <mergeCell ref="L112:L114"/>
    <mergeCell ref="B112:B114"/>
    <mergeCell ref="I112:I114"/>
    <mergeCell ref="C112:C114"/>
    <mergeCell ref="V112:V114"/>
    <mergeCell ref="T112:T114"/>
    <mergeCell ref="A106:A108"/>
    <mergeCell ref="B106:B108"/>
    <mergeCell ref="D106:D108"/>
    <mergeCell ref="M109:M111"/>
    <mergeCell ref="F109:F111"/>
    <mergeCell ref="K109:K111"/>
    <mergeCell ref="L109:L111"/>
    <mergeCell ref="A112:A114"/>
    <mergeCell ref="A118:A120"/>
    <mergeCell ref="B118:B120"/>
    <mergeCell ref="A115:A117"/>
    <mergeCell ref="W112:W114"/>
    <mergeCell ref="E112:E114"/>
    <mergeCell ref="K112:K114"/>
    <mergeCell ref="M112:M114"/>
    <mergeCell ref="F112:F114"/>
    <mergeCell ref="G112:G114"/>
    <mergeCell ref="H112:H114"/>
    <mergeCell ref="K115:K117"/>
    <mergeCell ref="J112:J114"/>
    <mergeCell ref="W115:W117"/>
    <mergeCell ref="E115:E117"/>
    <mergeCell ref="L115:L117"/>
    <mergeCell ref="M115:M117"/>
    <mergeCell ref="I115:I117"/>
    <mergeCell ref="J115:J117"/>
    <mergeCell ref="F115:F117"/>
    <mergeCell ref="G115:G117"/>
    <mergeCell ref="S115:S117"/>
    <mergeCell ref="H115:H117"/>
    <mergeCell ref="G118:G120"/>
    <mergeCell ref="B115:B117"/>
    <mergeCell ref="F118:F120"/>
    <mergeCell ref="E118:E120"/>
    <mergeCell ref="M118:M120"/>
    <mergeCell ref="R118:R120"/>
    <mergeCell ref="S118:S120"/>
    <mergeCell ref="R115:R117"/>
    <mergeCell ref="R4:R6"/>
    <mergeCell ref="R7:R9"/>
    <mergeCell ref="R10:R12"/>
    <mergeCell ref="T7:T9"/>
    <mergeCell ref="S10:S12"/>
    <mergeCell ref="S4:S6"/>
    <mergeCell ref="R16:R18"/>
    <mergeCell ref="S7:S9"/>
    <mergeCell ref="L85:L87"/>
    <mergeCell ref="M85:M87"/>
    <mergeCell ref="M76:M78"/>
    <mergeCell ref="R43:R45"/>
    <mergeCell ref="R70:R72"/>
    <mergeCell ref="L58:L60"/>
    <mergeCell ref="L55:L57"/>
    <mergeCell ref="R31:R33"/>
    <mergeCell ref="R40:R42"/>
    <mergeCell ref="R46:R48"/>
    <mergeCell ref="R37:R39"/>
    <mergeCell ref="M31:M33"/>
    <mergeCell ref="S19:S21"/>
    <mergeCell ref="M100:M102"/>
    <mergeCell ref="L97:L99"/>
    <mergeCell ref="M97:M99"/>
    <mergeCell ref="L79:L81"/>
    <mergeCell ref="R19:R21"/>
    <mergeCell ref="R49:R51"/>
    <mergeCell ref="R52:R54"/>
    <mergeCell ref="R28:R30"/>
    <mergeCell ref="R22:R24"/>
    <mergeCell ref="T19:T21"/>
    <mergeCell ref="T22:T24"/>
    <mergeCell ref="U19:U21"/>
    <mergeCell ref="U22:U24"/>
    <mergeCell ref="S25:S27"/>
    <mergeCell ref="S28:S30"/>
    <mergeCell ref="S40:S42"/>
    <mergeCell ref="S43:S45"/>
    <mergeCell ref="S37:S39"/>
    <mergeCell ref="S31:S33"/>
    <mergeCell ref="S34:S36"/>
    <mergeCell ref="R25:R27"/>
    <mergeCell ref="V28:V30"/>
    <mergeCell ref="U34:U36"/>
    <mergeCell ref="V25:V27"/>
    <mergeCell ref="T34:T36"/>
    <mergeCell ref="T28:T30"/>
    <mergeCell ref="U25:U27"/>
    <mergeCell ref="U28:U30"/>
    <mergeCell ref="U31:U33"/>
    <mergeCell ref="T31:T33"/>
    <mergeCell ref="T25:T27"/>
    <mergeCell ref="V16:V18"/>
    <mergeCell ref="V19:V21"/>
    <mergeCell ref="T49:T51"/>
    <mergeCell ref="T40:T42"/>
    <mergeCell ref="T43:T45"/>
    <mergeCell ref="U37:U39"/>
    <mergeCell ref="U40:U42"/>
    <mergeCell ref="U43:U45"/>
    <mergeCell ref="U46:U48"/>
    <mergeCell ref="U16:U18"/>
    <mergeCell ref="V31:V33"/>
    <mergeCell ref="V2:V3"/>
    <mergeCell ref="V4:V6"/>
    <mergeCell ref="V7:V9"/>
    <mergeCell ref="V10:V12"/>
    <mergeCell ref="U4:U6"/>
    <mergeCell ref="U7:U9"/>
    <mergeCell ref="U10:U12"/>
    <mergeCell ref="V13:V15"/>
    <mergeCell ref="V40:V42"/>
    <mergeCell ref="S64:S66"/>
    <mergeCell ref="T58:T60"/>
    <mergeCell ref="T61:T63"/>
    <mergeCell ref="V43:V45"/>
    <mergeCell ref="V46:V48"/>
    <mergeCell ref="V49:V51"/>
    <mergeCell ref="V52:V54"/>
    <mergeCell ref="V55:V57"/>
    <mergeCell ref="T52:T54"/>
    <mergeCell ref="R64:R66"/>
    <mergeCell ref="R55:R57"/>
    <mergeCell ref="R58:R60"/>
    <mergeCell ref="T64:T66"/>
    <mergeCell ref="R61:R63"/>
    <mergeCell ref="S58:S60"/>
    <mergeCell ref="V61:V63"/>
    <mergeCell ref="S61:S63"/>
    <mergeCell ref="U61:U63"/>
    <mergeCell ref="T82:T84"/>
    <mergeCell ref="T79:T81"/>
    <mergeCell ref="S76:S78"/>
    <mergeCell ref="V64:V66"/>
    <mergeCell ref="U64:U66"/>
    <mergeCell ref="T70:T72"/>
    <mergeCell ref="V67:V69"/>
    <mergeCell ref="U82:U84"/>
    <mergeCell ref="S82:S84"/>
    <mergeCell ref="V88:V90"/>
    <mergeCell ref="T85:T87"/>
    <mergeCell ref="U85:U87"/>
    <mergeCell ref="R82:R84"/>
    <mergeCell ref="T88:T90"/>
    <mergeCell ref="T97:T99"/>
    <mergeCell ref="T94:T96"/>
    <mergeCell ref="T91:T93"/>
    <mergeCell ref="T100:T102"/>
    <mergeCell ref="S103:S105"/>
    <mergeCell ref="S94:S96"/>
    <mergeCell ref="R94:R96"/>
    <mergeCell ref="R97:R99"/>
    <mergeCell ref="U103:U105"/>
    <mergeCell ref="U109:U111"/>
    <mergeCell ref="V91:V93"/>
    <mergeCell ref="U91:U93"/>
    <mergeCell ref="V100:V102"/>
    <mergeCell ref="V103:V105"/>
    <mergeCell ref="V94:V96"/>
    <mergeCell ref="U94:U96"/>
    <mergeCell ref="S112:S114"/>
    <mergeCell ref="R112:R114"/>
    <mergeCell ref="V106:V108"/>
    <mergeCell ref="R109:R111"/>
    <mergeCell ref="T109:T111"/>
    <mergeCell ref="T106:T108"/>
    <mergeCell ref="U106:U108"/>
    <mergeCell ref="S106:S108"/>
    <mergeCell ref="R106:R108"/>
    <mergeCell ref="U112:U114"/>
    <mergeCell ref="T115:T117"/>
    <mergeCell ref="V115:V117"/>
    <mergeCell ref="U115:U117"/>
    <mergeCell ref="T118:T120"/>
    <mergeCell ref="V118:V120"/>
    <mergeCell ref="U118:U120"/>
    <mergeCell ref="W118:W120"/>
    <mergeCell ref="A121:A123"/>
    <mergeCell ref="B121:B123"/>
    <mergeCell ref="D121:D123"/>
    <mergeCell ref="W121:W123"/>
    <mergeCell ref="E121:E123"/>
    <mergeCell ref="F121:F123"/>
    <mergeCell ref="G121:G123"/>
    <mergeCell ref="H121:H123"/>
    <mergeCell ref="I121:I123"/>
    <mergeCell ref="S121:S123"/>
    <mergeCell ref="R121:R123"/>
    <mergeCell ref="K121:K123"/>
    <mergeCell ref="L121:L123"/>
    <mergeCell ref="M121:M123"/>
    <mergeCell ref="A124:A126"/>
    <mergeCell ref="B124:B126"/>
    <mergeCell ref="D124:D126"/>
    <mergeCell ref="V121:V123"/>
    <mergeCell ref="V124:V126"/>
    <mergeCell ref="U124:U126"/>
    <mergeCell ref="U121:U123"/>
    <mergeCell ref="T121:T123"/>
    <mergeCell ref="I124:I126"/>
    <mergeCell ref="J124:J126"/>
    <mergeCell ref="R130:R132"/>
    <mergeCell ref="W124:W126"/>
    <mergeCell ref="E124:E126"/>
    <mergeCell ref="F124:F126"/>
    <mergeCell ref="G124:G126"/>
    <mergeCell ref="R124:R126"/>
    <mergeCell ref="T124:T126"/>
    <mergeCell ref="M124:M126"/>
    <mergeCell ref="S124:S126"/>
    <mergeCell ref="H124:H126"/>
    <mergeCell ref="W127:W129"/>
    <mergeCell ref="U127:U129"/>
    <mergeCell ref="S127:S129"/>
    <mergeCell ref="R127:R129"/>
    <mergeCell ref="V127:V129"/>
    <mergeCell ref="T127:T129"/>
    <mergeCell ref="A127:A129"/>
    <mergeCell ref="B127:B129"/>
    <mergeCell ref="D127:D129"/>
    <mergeCell ref="A130:A132"/>
    <mergeCell ref="B130:B132"/>
    <mergeCell ref="D130:D132"/>
    <mergeCell ref="C130:C132"/>
    <mergeCell ref="H130:H132"/>
    <mergeCell ref="F130:F132"/>
    <mergeCell ref="I130:I132"/>
    <mergeCell ref="G130:G132"/>
    <mergeCell ref="W130:W132"/>
    <mergeCell ref="V130:V132"/>
    <mergeCell ref="U130:U132"/>
    <mergeCell ref="S130:S132"/>
    <mergeCell ref="T130:T132"/>
    <mergeCell ref="M130:M132"/>
    <mergeCell ref="J130:J132"/>
    <mergeCell ref="L130:L132"/>
    <mergeCell ref="K130:K132"/>
    <mergeCell ref="W133:W135"/>
    <mergeCell ref="U133:U135"/>
    <mergeCell ref="S133:S135"/>
    <mergeCell ref="R133:R135"/>
    <mergeCell ref="V133:V135"/>
    <mergeCell ref="T133:T135"/>
    <mergeCell ref="J133:J135"/>
    <mergeCell ref="A133:A135"/>
    <mergeCell ref="B133:B135"/>
    <mergeCell ref="D133:D135"/>
    <mergeCell ref="F133:F135"/>
    <mergeCell ref="G133:G135"/>
    <mergeCell ref="H133:H135"/>
    <mergeCell ref="I133:I135"/>
    <mergeCell ref="C133:C135"/>
    <mergeCell ref="M133:M135"/>
    <mergeCell ref="I139:I141"/>
    <mergeCell ref="J139:J141"/>
    <mergeCell ref="A136:A138"/>
    <mergeCell ref="B136:B138"/>
    <mergeCell ref="C136:C138"/>
    <mergeCell ref="D136:D138"/>
    <mergeCell ref="E136:E138"/>
    <mergeCell ref="F136:F138"/>
    <mergeCell ref="E133:E135"/>
    <mergeCell ref="K136:K138"/>
    <mergeCell ref="L136:L138"/>
    <mergeCell ref="K133:K135"/>
    <mergeCell ref="L133:L135"/>
    <mergeCell ref="G136:G138"/>
    <mergeCell ref="H136:H138"/>
    <mergeCell ref="I136:I138"/>
    <mergeCell ref="J136:J138"/>
    <mergeCell ref="G139:G141"/>
    <mergeCell ref="H139:H141"/>
    <mergeCell ref="A139:A141"/>
    <mergeCell ref="B139:B141"/>
    <mergeCell ref="C139:C141"/>
    <mergeCell ref="D139:D141"/>
    <mergeCell ref="W139:W141"/>
    <mergeCell ref="R136:R138"/>
    <mergeCell ref="T136:T138"/>
    <mergeCell ref="M136:M138"/>
    <mergeCell ref="V139:V141"/>
    <mergeCell ref="T139:T141"/>
    <mergeCell ref="W136:W138"/>
    <mergeCell ref="S136:S138"/>
    <mergeCell ref="V136:V138"/>
    <mergeCell ref="U136:U138"/>
    <mergeCell ref="U139:U141"/>
    <mergeCell ref="S139:S141"/>
    <mergeCell ref="R139:R141"/>
    <mergeCell ref="K139:K141"/>
    <mergeCell ref="L139:L141"/>
    <mergeCell ref="M139:M141"/>
    <mergeCell ref="L142:L144"/>
    <mergeCell ref="I145:I147"/>
    <mergeCell ref="A142:A144"/>
    <mergeCell ref="B142:B144"/>
    <mergeCell ref="C142:C144"/>
    <mergeCell ref="D142:D144"/>
    <mergeCell ref="E142:E144"/>
    <mergeCell ref="F142:F144"/>
    <mergeCell ref="G142:G144"/>
    <mergeCell ref="E145:E147"/>
    <mergeCell ref="H142:H144"/>
    <mergeCell ref="I142:I144"/>
    <mergeCell ref="J142:J144"/>
    <mergeCell ref="K142:K144"/>
    <mergeCell ref="G145:G147"/>
    <mergeCell ref="H145:H147"/>
    <mergeCell ref="A145:A147"/>
    <mergeCell ref="B145:B147"/>
    <mergeCell ref="C145:C147"/>
    <mergeCell ref="D145:D147"/>
    <mergeCell ref="F145:F147"/>
    <mergeCell ref="W145:W147"/>
    <mergeCell ref="R142:R144"/>
    <mergeCell ref="T142:T144"/>
    <mergeCell ref="M142:M144"/>
    <mergeCell ref="V145:V147"/>
    <mergeCell ref="T145:T147"/>
    <mergeCell ref="W142:W144"/>
    <mergeCell ref="S142:S144"/>
    <mergeCell ref="V142:V144"/>
    <mergeCell ref="U142:U144"/>
    <mergeCell ref="J145:J147"/>
    <mergeCell ref="U145:U147"/>
    <mergeCell ref="S145:S147"/>
    <mergeCell ref="R145:R147"/>
    <mergeCell ref="K145:K147"/>
    <mergeCell ref="L145:L147"/>
    <mergeCell ref="M145:M147"/>
    <mergeCell ref="L148:L150"/>
    <mergeCell ref="I151:I153"/>
    <mergeCell ref="A148:A150"/>
    <mergeCell ref="B148:B150"/>
    <mergeCell ref="C148:C150"/>
    <mergeCell ref="D148:D150"/>
    <mergeCell ref="E148:E150"/>
    <mergeCell ref="F148:F150"/>
    <mergeCell ref="G148:G150"/>
    <mergeCell ref="E151:E153"/>
    <mergeCell ref="H148:H150"/>
    <mergeCell ref="I148:I150"/>
    <mergeCell ref="J148:J150"/>
    <mergeCell ref="K148:K150"/>
    <mergeCell ref="G151:G153"/>
    <mergeCell ref="H151:H153"/>
    <mergeCell ref="A151:A153"/>
    <mergeCell ref="B151:B153"/>
    <mergeCell ref="C151:C153"/>
    <mergeCell ref="D151:D153"/>
    <mergeCell ref="F151:F153"/>
    <mergeCell ref="W151:W153"/>
    <mergeCell ref="R148:R150"/>
    <mergeCell ref="T148:T150"/>
    <mergeCell ref="M148:M150"/>
    <mergeCell ref="V151:V153"/>
    <mergeCell ref="T151:T153"/>
    <mergeCell ref="W148:W150"/>
    <mergeCell ref="S148:S150"/>
    <mergeCell ref="V148:V150"/>
    <mergeCell ref="U148:U150"/>
    <mergeCell ref="J151:J153"/>
    <mergeCell ref="U151:U153"/>
    <mergeCell ref="S151:S153"/>
    <mergeCell ref="R151:R153"/>
    <mergeCell ref="K151:K153"/>
    <mergeCell ref="L151:L153"/>
    <mergeCell ref="M151:M153"/>
    <mergeCell ref="L154:L156"/>
    <mergeCell ref="I157:I159"/>
    <mergeCell ref="A154:A156"/>
    <mergeCell ref="B154:B156"/>
    <mergeCell ref="C154:C156"/>
    <mergeCell ref="D154:D156"/>
    <mergeCell ref="E154:E156"/>
    <mergeCell ref="F154:F156"/>
    <mergeCell ref="G154:G156"/>
    <mergeCell ref="E157:E159"/>
    <mergeCell ref="H154:H156"/>
    <mergeCell ref="I154:I156"/>
    <mergeCell ref="J154:J156"/>
    <mergeCell ref="K154:K156"/>
    <mergeCell ref="G157:G159"/>
    <mergeCell ref="H157:H159"/>
    <mergeCell ref="A157:A159"/>
    <mergeCell ref="B157:B159"/>
    <mergeCell ref="C157:C159"/>
    <mergeCell ref="D157:D159"/>
    <mergeCell ref="F157:F159"/>
    <mergeCell ref="W157:W159"/>
    <mergeCell ref="R154:R156"/>
    <mergeCell ref="T154:T156"/>
    <mergeCell ref="M154:M156"/>
    <mergeCell ref="V157:V159"/>
    <mergeCell ref="T157:T159"/>
    <mergeCell ref="W154:W156"/>
    <mergeCell ref="S154:S156"/>
    <mergeCell ref="V154:V156"/>
    <mergeCell ref="U154:U156"/>
    <mergeCell ref="J157:J159"/>
    <mergeCell ref="U157:U159"/>
    <mergeCell ref="S157:S159"/>
    <mergeCell ref="R157:R159"/>
    <mergeCell ref="K157:K159"/>
    <mergeCell ref="L157:L159"/>
    <mergeCell ref="M157:M159"/>
    <mergeCell ref="L160:L162"/>
    <mergeCell ref="I163:I165"/>
    <mergeCell ref="A160:A162"/>
    <mergeCell ref="B160:B162"/>
    <mergeCell ref="C160:C162"/>
    <mergeCell ref="D160:D162"/>
    <mergeCell ref="E160:E162"/>
    <mergeCell ref="F160:F162"/>
    <mergeCell ref="G160:G162"/>
    <mergeCell ref="E163:E165"/>
    <mergeCell ref="H160:H162"/>
    <mergeCell ref="I160:I162"/>
    <mergeCell ref="J160:J162"/>
    <mergeCell ref="K160:K162"/>
    <mergeCell ref="G163:G165"/>
    <mergeCell ref="H163:H165"/>
    <mergeCell ref="A163:A165"/>
    <mergeCell ref="B163:B165"/>
    <mergeCell ref="C163:C165"/>
    <mergeCell ref="D163:D165"/>
    <mergeCell ref="F163:F165"/>
    <mergeCell ref="W163:W165"/>
    <mergeCell ref="R160:R162"/>
    <mergeCell ref="T160:T162"/>
    <mergeCell ref="M160:M162"/>
    <mergeCell ref="V163:V165"/>
    <mergeCell ref="T163:T165"/>
    <mergeCell ref="W160:W162"/>
    <mergeCell ref="S160:S162"/>
    <mergeCell ref="V160:V162"/>
    <mergeCell ref="U160:U162"/>
    <mergeCell ref="J163:J165"/>
    <mergeCell ref="U163:U165"/>
    <mergeCell ref="S163:S165"/>
    <mergeCell ref="R163:R165"/>
    <mergeCell ref="K163:K165"/>
    <mergeCell ref="L163:L165"/>
    <mergeCell ref="M163:M165"/>
    <mergeCell ref="L166:L168"/>
    <mergeCell ref="I169:I171"/>
    <mergeCell ref="A166:A168"/>
    <mergeCell ref="B166:B168"/>
    <mergeCell ref="C166:C168"/>
    <mergeCell ref="D166:D168"/>
    <mergeCell ref="E166:E168"/>
    <mergeCell ref="F166:F168"/>
    <mergeCell ref="G166:G168"/>
    <mergeCell ref="E169:E171"/>
    <mergeCell ref="H166:H168"/>
    <mergeCell ref="I166:I168"/>
    <mergeCell ref="J166:J168"/>
    <mergeCell ref="K166:K168"/>
    <mergeCell ref="G169:G171"/>
    <mergeCell ref="H169:H171"/>
    <mergeCell ref="A169:A171"/>
    <mergeCell ref="B169:B171"/>
    <mergeCell ref="C169:C171"/>
    <mergeCell ref="D169:D171"/>
    <mergeCell ref="F169:F171"/>
    <mergeCell ref="W169:W171"/>
    <mergeCell ref="R166:R168"/>
    <mergeCell ref="T166:T168"/>
    <mergeCell ref="M166:M168"/>
    <mergeCell ref="V169:V171"/>
    <mergeCell ref="T169:T171"/>
    <mergeCell ref="W166:W168"/>
    <mergeCell ref="S166:S168"/>
    <mergeCell ref="V166:V168"/>
    <mergeCell ref="U166:U168"/>
    <mergeCell ref="J169:J171"/>
    <mergeCell ref="U169:U171"/>
    <mergeCell ref="S169:S171"/>
    <mergeCell ref="R169:R171"/>
    <mergeCell ref="K169:K171"/>
    <mergeCell ref="L169:L171"/>
    <mergeCell ref="M169:M171"/>
    <mergeCell ref="L172:L174"/>
    <mergeCell ref="I175:I177"/>
    <mergeCell ref="A172:A174"/>
    <mergeCell ref="B172:B174"/>
    <mergeCell ref="C172:C174"/>
    <mergeCell ref="D172:D174"/>
    <mergeCell ref="E172:E174"/>
    <mergeCell ref="F172:F174"/>
    <mergeCell ref="G172:G174"/>
    <mergeCell ref="E175:E177"/>
    <mergeCell ref="H172:H174"/>
    <mergeCell ref="I172:I174"/>
    <mergeCell ref="J172:J174"/>
    <mergeCell ref="K172:K174"/>
    <mergeCell ref="G175:G177"/>
    <mergeCell ref="H175:H177"/>
    <mergeCell ref="A175:A177"/>
    <mergeCell ref="B175:B177"/>
    <mergeCell ref="C175:C177"/>
    <mergeCell ref="D175:D177"/>
    <mergeCell ref="F175:F177"/>
    <mergeCell ref="W175:W177"/>
    <mergeCell ref="R172:R174"/>
    <mergeCell ref="T172:T174"/>
    <mergeCell ref="M172:M174"/>
    <mergeCell ref="V175:V177"/>
    <mergeCell ref="T175:T177"/>
    <mergeCell ref="W172:W174"/>
    <mergeCell ref="S172:S174"/>
    <mergeCell ref="V172:V174"/>
    <mergeCell ref="U172:U174"/>
    <mergeCell ref="J175:J177"/>
    <mergeCell ref="U175:U177"/>
    <mergeCell ref="S175:S177"/>
    <mergeCell ref="R175:R177"/>
    <mergeCell ref="K175:K177"/>
    <mergeCell ref="L175:L177"/>
    <mergeCell ref="M175:M177"/>
    <mergeCell ref="L178:L180"/>
    <mergeCell ref="I181:I183"/>
    <mergeCell ref="A178:A180"/>
    <mergeCell ref="B178:B180"/>
    <mergeCell ref="C178:C180"/>
    <mergeCell ref="D178:D180"/>
    <mergeCell ref="E178:E180"/>
    <mergeCell ref="F178:F180"/>
    <mergeCell ref="G178:G180"/>
    <mergeCell ref="E181:E183"/>
    <mergeCell ref="H178:H180"/>
    <mergeCell ref="I178:I180"/>
    <mergeCell ref="J178:J180"/>
    <mergeCell ref="K178:K180"/>
    <mergeCell ref="G181:G183"/>
    <mergeCell ref="H181:H183"/>
    <mergeCell ref="A181:A183"/>
    <mergeCell ref="B181:B183"/>
    <mergeCell ref="C181:C183"/>
    <mergeCell ref="D181:D183"/>
    <mergeCell ref="F181:F183"/>
    <mergeCell ref="W181:W183"/>
    <mergeCell ref="R178:R180"/>
    <mergeCell ref="T178:T180"/>
    <mergeCell ref="M178:M180"/>
    <mergeCell ref="V181:V183"/>
    <mergeCell ref="T181:T183"/>
    <mergeCell ref="W178:W180"/>
    <mergeCell ref="S178:S180"/>
    <mergeCell ref="V178:V180"/>
    <mergeCell ref="U178:U180"/>
    <mergeCell ref="J181:J183"/>
    <mergeCell ref="U181:U183"/>
    <mergeCell ref="S181:S183"/>
    <mergeCell ref="R181:R183"/>
    <mergeCell ref="K181:K183"/>
    <mergeCell ref="L181:L183"/>
    <mergeCell ref="M181:M183"/>
    <mergeCell ref="L184:L186"/>
    <mergeCell ref="I187:I189"/>
    <mergeCell ref="A184:A186"/>
    <mergeCell ref="B184:B186"/>
    <mergeCell ref="C184:C186"/>
    <mergeCell ref="D184:D186"/>
    <mergeCell ref="E184:E186"/>
    <mergeCell ref="F184:F186"/>
    <mergeCell ref="G184:G186"/>
    <mergeCell ref="E187:E189"/>
    <mergeCell ref="H184:H186"/>
    <mergeCell ref="I184:I186"/>
    <mergeCell ref="J184:J186"/>
    <mergeCell ref="K184:K186"/>
    <mergeCell ref="G187:G189"/>
    <mergeCell ref="H187:H189"/>
    <mergeCell ref="A187:A189"/>
    <mergeCell ref="B187:B189"/>
    <mergeCell ref="C187:C189"/>
    <mergeCell ref="D187:D189"/>
    <mergeCell ref="F187:F189"/>
    <mergeCell ref="W187:W189"/>
    <mergeCell ref="R184:R186"/>
    <mergeCell ref="T184:T186"/>
    <mergeCell ref="M184:M186"/>
    <mergeCell ref="V187:V189"/>
    <mergeCell ref="T187:T189"/>
    <mergeCell ref="W184:W186"/>
    <mergeCell ref="S184:S186"/>
    <mergeCell ref="V184:V186"/>
    <mergeCell ref="U184:U186"/>
    <mergeCell ref="J187:J189"/>
    <mergeCell ref="U187:U189"/>
    <mergeCell ref="S187:S189"/>
    <mergeCell ref="R187:R189"/>
    <mergeCell ref="K187:K189"/>
    <mergeCell ref="L187:L189"/>
    <mergeCell ref="M187:M189"/>
    <mergeCell ref="K193:K195"/>
    <mergeCell ref="L193:L195"/>
    <mergeCell ref="M193:M195"/>
    <mergeCell ref="E193:E195"/>
    <mergeCell ref="F193:F195"/>
    <mergeCell ref="G193:G195"/>
    <mergeCell ref="H193:H195"/>
    <mergeCell ref="I193:I195"/>
    <mergeCell ref="J193:J195"/>
    <mergeCell ref="A193:A195"/>
    <mergeCell ref="B193:B195"/>
    <mergeCell ref="C193:C195"/>
    <mergeCell ref="D193:D195"/>
    <mergeCell ref="V196:V198"/>
    <mergeCell ref="W193:W195"/>
    <mergeCell ref="S193:S195"/>
    <mergeCell ref="R196:R198"/>
    <mergeCell ref="U196:U198"/>
    <mergeCell ref="V193:V195"/>
    <mergeCell ref="U193:U195"/>
    <mergeCell ref="W196:W198"/>
    <mergeCell ref="R193:R195"/>
    <mergeCell ref="T193:T195"/>
    <mergeCell ref="J196:J198"/>
    <mergeCell ref="K196:K198"/>
    <mergeCell ref="E196:E198"/>
    <mergeCell ref="F196:F198"/>
    <mergeCell ref="G196:G198"/>
    <mergeCell ref="H196:H198"/>
    <mergeCell ref="A190:A192"/>
    <mergeCell ref="W210:W212"/>
    <mergeCell ref="W207:W209"/>
    <mergeCell ref="W201:W203"/>
    <mergeCell ref="W204:W206"/>
    <mergeCell ref="T196:T198"/>
    <mergeCell ref="S196:S198"/>
    <mergeCell ref="L196:L198"/>
    <mergeCell ref="M196:M198"/>
    <mergeCell ref="I196:I198"/>
    <mergeCell ref="S190:S192"/>
    <mergeCell ref="T190:T192"/>
    <mergeCell ref="U190:U192"/>
    <mergeCell ref="V190:V192"/>
    <mergeCell ref="K190:K192"/>
    <mergeCell ref="L190:L192"/>
    <mergeCell ref="M190:M192"/>
    <mergeCell ref="R190:R192"/>
    <mergeCell ref="G190:G192"/>
    <mergeCell ref="H190:H192"/>
    <mergeCell ref="I190:I192"/>
    <mergeCell ref="J190:J192"/>
    <mergeCell ref="B190:B192"/>
    <mergeCell ref="C190:C192"/>
    <mergeCell ref="D190:D192"/>
    <mergeCell ref="F127:F129"/>
    <mergeCell ref="E190:E192"/>
    <mergeCell ref="F190:F192"/>
    <mergeCell ref="E139:E141"/>
    <mergeCell ref="F139:F141"/>
    <mergeCell ref="E130:E132"/>
    <mergeCell ref="G127:G129"/>
    <mergeCell ref="K127:K129"/>
    <mergeCell ref="M127:M129"/>
    <mergeCell ref="L127:L129"/>
    <mergeCell ref="H127:H129"/>
    <mergeCell ref="I127:I129"/>
    <mergeCell ref="J127:J129"/>
    <mergeCell ref="C115:C117"/>
    <mergeCell ref="C118:C120"/>
    <mergeCell ref="E127:E129"/>
    <mergeCell ref="C121:C123"/>
    <mergeCell ref="C124:C126"/>
    <mergeCell ref="C127:C129"/>
    <mergeCell ref="D118:D120"/>
    <mergeCell ref="H118:H120"/>
    <mergeCell ref="K124:K126"/>
    <mergeCell ref="L124:L126"/>
    <mergeCell ref="J121:J123"/>
    <mergeCell ref="I118:I120"/>
    <mergeCell ref="L118:L120"/>
    <mergeCell ref="J118:J120"/>
    <mergeCell ref="K118:K120"/>
  </mergeCells>
  <printOptions/>
  <pageMargins left="0.75" right="0.75" top="1" bottom="1" header="0.5" footer="0.5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V123"/>
  <sheetViews>
    <sheetView zoomScalePageLayoutView="0" workbookViewId="0" topLeftCell="A2">
      <selection activeCell="V123" sqref="V123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10.8515625" style="0" customWidth="1"/>
    <col min="4" max="4" width="16.57421875" style="0" customWidth="1"/>
    <col min="5" max="5" width="12.8515625" style="0" customWidth="1"/>
    <col min="6" max="6" width="9.421875" style="0" customWidth="1"/>
    <col min="7" max="7" width="11.421875" style="0" customWidth="1"/>
    <col min="9" max="9" width="5.7109375" style="0" customWidth="1"/>
    <col min="10" max="10" width="10.140625" style="0" customWidth="1"/>
    <col min="11" max="11" width="9.28125" style="0" customWidth="1"/>
    <col min="12" max="12" width="8.28125" style="0" customWidth="1"/>
    <col min="13" max="14" width="7.00390625" style="0" customWidth="1"/>
    <col min="15" max="15" width="6.57421875" style="0" customWidth="1"/>
    <col min="16" max="16" width="6.7109375" style="0" customWidth="1"/>
    <col min="17" max="17" width="12.28125" style="0" customWidth="1"/>
    <col min="18" max="18" width="12.8515625" style="0" customWidth="1"/>
    <col min="19" max="19" width="9.28125" style="0" customWidth="1"/>
    <col min="20" max="20" width="11.421875" style="0" customWidth="1"/>
    <col min="21" max="21" width="14.57421875" style="0" customWidth="1"/>
    <col min="22" max="22" width="18.28125" style="0" customWidth="1"/>
  </cols>
  <sheetData>
    <row r="2" spans="1:22" s="129" customFormat="1" ht="24" customHeight="1">
      <c r="A2" s="448" t="s">
        <v>1326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</row>
    <row r="3" spans="1:22" s="129" customFormat="1" ht="13.5" thickBot="1">
      <c r="A3" s="449" t="s">
        <v>374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</row>
    <row r="4" spans="1:22" s="129" customFormat="1" ht="13.5" customHeight="1">
      <c r="A4" s="450" t="s">
        <v>0</v>
      </c>
      <c r="B4" s="452" t="s">
        <v>1</v>
      </c>
      <c r="C4" s="452" t="s">
        <v>2</v>
      </c>
      <c r="D4" s="452" t="s">
        <v>3</v>
      </c>
      <c r="E4" s="213" t="s">
        <v>43</v>
      </c>
      <c r="F4" s="250" t="s">
        <v>4</v>
      </c>
      <c r="G4" s="251"/>
      <c r="H4" s="454"/>
      <c r="I4" s="455" t="s">
        <v>375</v>
      </c>
      <c r="J4" s="456"/>
      <c r="K4" s="456"/>
      <c r="L4" s="457"/>
      <c r="M4" s="458" t="s">
        <v>23</v>
      </c>
      <c r="N4" s="459"/>
      <c r="O4" s="459"/>
      <c r="P4" s="460"/>
      <c r="Q4" s="441" t="s">
        <v>376</v>
      </c>
      <c r="R4" s="442"/>
      <c r="S4" s="442"/>
      <c r="T4" s="442"/>
      <c r="U4" s="443"/>
      <c r="V4" s="444" t="s">
        <v>14</v>
      </c>
    </row>
    <row r="5" spans="1:22" s="129" customFormat="1" ht="61.5" customHeight="1" thickBot="1">
      <c r="A5" s="451"/>
      <c r="B5" s="453"/>
      <c r="C5" s="453"/>
      <c r="D5" s="453"/>
      <c r="E5" s="210"/>
      <c r="F5" s="76" t="s">
        <v>5</v>
      </c>
      <c r="G5" s="76" t="s">
        <v>6</v>
      </c>
      <c r="H5" s="130" t="s">
        <v>12</v>
      </c>
      <c r="I5" s="131" t="s">
        <v>377</v>
      </c>
      <c r="J5" s="132" t="s">
        <v>378</v>
      </c>
      <c r="K5" s="133" t="s">
        <v>379</v>
      </c>
      <c r="L5" s="133" t="s">
        <v>21</v>
      </c>
      <c r="M5" s="134" t="s">
        <v>380</v>
      </c>
      <c r="N5" s="131" t="s">
        <v>381</v>
      </c>
      <c r="O5" s="131" t="s">
        <v>382</v>
      </c>
      <c r="P5" s="131" t="s">
        <v>383</v>
      </c>
      <c r="Q5" s="135" t="s">
        <v>384</v>
      </c>
      <c r="R5" s="135" t="s">
        <v>385</v>
      </c>
      <c r="S5" s="135" t="s">
        <v>386</v>
      </c>
      <c r="T5" s="135" t="s">
        <v>387</v>
      </c>
      <c r="U5" s="136" t="s">
        <v>388</v>
      </c>
      <c r="V5" s="445"/>
    </row>
    <row r="6" spans="1:22" s="129" customFormat="1" ht="18" customHeight="1">
      <c r="A6" s="446">
        <v>1</v>
      </c>
      <c r="B6" s="440" t="s">
        <v>389</v>
      </c>
      <c r="C6" s="447" t="s">
        <v>390</v>
      </c>
      <c r="D6" s="447" t="s">
        <v>391</v>
      </c>
      <c r="E6" s="440">
        <v>250</v>
      </c>
      <c r="F6" s="440" t="s">
        <v>392</v>
      </c>
      <c r="G6" s="440" t="s">
        <v>393</v>
      </c>
      <c r="H6" s="440">
        <v>550</v>
      </c>
      <c r="I6" s="440">
        <v>3.5</v>
      </c>
      <c r="J6" s="440">
        <v>0.4</v>
      </c>
      <c r="K6" s="439">
        <f>9.81*0.6*J6*I6*1.2</f>
        <v>9.888480000000001</v>
      </c>
      <c r="L6" s="416">
        <v>50</v>
      </c>
      <c r="M6" s="137" t="s">
        <v>7</v>
      </c>
      <c r="N6" s="137"/>
      <c r="O6" s="137"/>
      <c r="P6" s="137"/>
      <c r="Q6" s="416">
        <v>19000</v>
      </c>
      <c r="R6" s="416">
        <v>10000</v>
      </c>
      <c r="S6" s="416">
        <v>10000</v>
      </c>
      <c r="T6" s="435">
        <v>2000</v>
      </c>
      <c r="U6" s="389">
        <f>T6+S6+R6+Q6</f>
        <v>41000</v>
      </c>
      <c r="V6" s="434" t="s">
        <v>177</v>
      </c>
    </row>
    <row r="7" spans="1:22" s="129" customFormat="1" ht="18" customHeight="1">
      <c r="A7" s="409"/>
      <c r="B7" s="408"/>
      <c r="C7" s="415"/>
      <c r="D7" s="415"/>
      <c r="E7" s="408"/>
      <c r="F7" s="408"/>
      <c r="G7" s="408"/>
      <c r="H7" s="408"/>
      <c r="I7" s="408"/>
      <c r="J7" s="408"/>
      <c r="K7" s="401"/>
      <c r="L7" s="408"/>
      <c r="M7" s="138" t="s">
        <v>8</v>
      </c>
      <c r="N7" s="138">
        <v>70</v>
      </c>
      <c r="O7" s="138">
        <v>1.5</v>
      </c>
      <c r="P7" s="138">
        <v>1.2</v>
      </c>
      <c r="Q7" s="408"/>
      <c r="R7" s="408"/>
      <c r="S7" s="408"/>
      <c r="T7" s="413"/>
      <c r="U7" s="390"/>
      <c r="V7" s="427"/>
    </row>
    <row r="8" spans="1:22" s="129" customFormat="1" ht="18" customHeight="1">
      <c r="A8" s="409"/>
      <c r="B8" s="408"/>
      <c r="C8" s="416"/>
      <c r="D8" s="416"/>
      <c r="E8" s="408"/>
      <c r="F8" s="408"/>
      <c r="G8" s="408"/>
      <c r="H8" s="408"/>
      <c r="I8" s="408"/>
      <c r="J8" s="408"/>
      <c r="K8" s="401"/>
      <c r="L8" s="408"/>
      <c r="M8" s="138" t="s">
        <v>394</v>
      </c>
      <c r="N8" s="138"/>
      <c r="O8" s="138"/>
      <c r="P8" s="138"/>
      <c r="Q8" s="408"/>
      <c r="R8" s="408"/>
      <c r="S8" s="408"/>
      <c r="T8" s="413"/>
      <c r="U8" s="390"/>
      <c r="V8" s="428"/>
    </row>
    <row r="9" spans="1:22" ht="18.75" customHeight="1">
      <c r="A9" s="429">
        <v>2</v>
      </c>
      <c r="B9" s="397" t="s">
        <v>389</v>
      </c>
      <c r="C9" s="436" t="s">
        <v>390</v>
      </c>
      <c r="D9" s="398" t="s">
        <v>395</v>
      </c>
      <c r="E9" s="394">
        <v>250</v>
      </c>
      <c r="F9" s="397" t="s">
        <v>396</v>
      </c>
      <c r="G9" s="397" t="s">
        <v>397</v>
      </c>
      <c r="H9" s="397">
        <v>550.4</v>
      </c>
      <c r="I9" s="394">
        <v>5</v>
      </c>
      <c r="J9" s="394">
        <v>0.4</v>
      </c>
      <c r="K9" s="401">
        <f>9.81*0.6*J9*I9*1.2</f>
        <v>14.1264</v>
      </c>
      <c r="L9" s="394">
        <v>60</v>
      </c>
      <c r="M9" s="139" t="s">
        <v>7</v>
      </c>
      <c r="N9" s="139"/>
      <c r="O9" s="139"/>
      <c r="P9" s="139"/>
      <c r="Q9" s="394">
        <v>25000</v>
      </c>
      <c r="R9" s="394">
        <v>10000</v>
      </c>
      <c r="S9" s="394">
        <v>12000</v>
      </c>
      <c r="T9" s="395">
        <v>2000</v>
      </c>
      <c r="U9" s="389">
        <f>T9+S9+R9+Q9</f>
        <v>49000</v>
      </c>
      <c r="V9" s="405" t="s">
        <v>177</v>
      </c>
    </row>
    <row r="10" spans="1:22" ht="21.75" customHeight="1">
      <c r="A10" s="429"/>
      <c r="B10" s="397"/>
      <c r="C10" s="437"/>
      <c r="D10" s="399"/>
      <c r="E10" s="394"/>
      <c r="F10" s="397"/>
      <c r="G10" s="397"/>
      <c r="H10" s="397"/>
      <c r="I10" s="394"/>
      <c r="J10" s="394"/>
      <c r="K10" s="401"/>
      <c r="L10" s="394"/>
      <c r="M10" s="139" t="s">
        <v>8</v>
      </c>
      <c r="N10" s="139">
        <v>150</v>
      </c>
      <c r="O10" s="139">
        <v>2</v>
      </c>
      <c r="P10" s="139">
        <v>1.5</v>
      </c>
      <c r="Q10" s="394"/>
      <c r="R10" s="394"/>
      <c r="S10" s="394"/>
      <c r="T10" s="395"/>
      <c r="U10" s="390"/>
      <c r="V10" s="406"/>
    </row>
    <row r="11" spans="1:22" ht="18" customHeight="1">
      <c r="A11" s="429"/>
      <c r="B11" s="397"/>
      <c r="C11" s="438"/>
      <c r="D11" s="400"/>
      <c r="E11" s="394"/>
      <c r="F11" s="397"/>
      <c r="G11" s="397"/>
      <c r="H11" s="397"/>
      <c r="I11" s="394"/>
      <c r="J11" s="394"/>
      <c r="K11" s="401"/>
      <c r="L11" s="394"/>
      <c r="M11" s="139" t="s">
        <v>394</v>
      </c>
      <c r="N11" s="139"/>
      <c r="O11" s="139"/>
      <c r="P11" s="139"/>
      <c r="Q11" s="394"/>
      <c r="R11" s="394"/>
      <c r="S11" s="394"/>
      <c r="T11" s="395"/>
      <c r="U11" s="390"/>
      <c r="V11" s="407"/>
    </row>
    <row r="12" spans="1:22" ht="18" customHeight="1">
      <c r="A12" s="429">
        <v>3</v>
      </c>
      <c r="B12" s="397" t="s">
        <v>389</v>
      </c>
      <c r="C12" s="398" t="s">
        <v>398</v>
      </c>
      <c r="D12" s="398" t="s">
        <v>399</v>
      </c>
      <c r="E12" s="397">
        <v>140</v>
      </c>
      <c r="F12" s="397" t="s">
        <v>400</v>
      </c>
      <c r="G12" s="397" t="s">
        <v>401</v>
      </c>
      <c r="H12" s="397">
        <v>556</v>
      </c>
      <c r="I12" s="394">
        <v>4</v>
      </c>
      <c r="J12" s="394">
        <v>0.25</v>
      </c>
      <c r="K12" s="401">
        <f>9.81*0.6*J12*I12*1.2</f>
        <v>7.0632</v>
      </c>
      <c r="L12" s="394">
        <v>30</v>
      </c>
      <c r="M12" s="139" t="s">
        <v>7</v>
      </c>
      <c r="N12" s="139"/>
      <c r="O12" s="139"/>
      <c r="P12" s="139"/>
      <c r="Q12" s="394">
        <v>19000</v>
      </c>
      <c r="R12" s="394">
        <v>7000</v>
      </c>
      <c r="S12" s="394">
        <v>8000</v>
      </c>
      <c r="T12" s="395">
        <v>1800</v>
      </c>
      <c r="U12" s="389">
        <f>T12+S12+R12+Q12</f>
        <v>35800</v>
      </c>
      <c r="V12" s="426" t="s">
        <v>177</v>
      </c>
    </row>
    <row r="13" spans="1:22" ht="18" customHeight="1">
      <c r="A13" s="429"/>
      <c r="B13" s="397"/>
      <c r="C13" s="399"/>
      <c r="D13" s="399"/>
      <c r="E13" s="397"/>
      <c r="F13" s="397"/>
      <c r="G13" s="397"/>
      <c r="H13" s="397"/>
      <c r="I13" s="394"/>
      <c r="J13" s="394"/>
      <c r="K13" s="401"/>
      <c r="L13" s="394"/>
      <c r="M13" s="139" t="s">
        <v>8</v>
      </c>
      <c r="N13" s="139">
        <v>50</v>
      </c>
      <c r="O13" s="139">
        <v>1</v>
      </c>
      <c r="P13" s="139">
        <v>1</v>
      </c>
      <c r="Q13" s="394"/>
      <c r="R13" s="394"/>
      <c r="S13" s="394"/>
      <c r="T13" s="395"/>
      <c r="U13" s="390"/>
      <c r="V13" s="427"/>
    </row>
    <row r="14" spans="1:22" ht="18" customHeight="1">
      <c r="A14" s="429"/>
      <c r="B14" s="397"/>
      <c r="C14" s="400"/>
      <c r="D14" s="400"/>
      <c r="E14" s="397"/>
      <c r="F14" s="397"/>
      <c r="G14" s="397"/>
      <c r="H14" s="397"/>
      <c r="I14" s="394"/>
      <c r="J14" s="394"/>
      <c r="K14" s="401"/>
      <c r="L14" s="394"/>
      <c r="M14" s="139" t="s">
        <v>394</v>
      </c>
      <c r="N14" s="139"/>
      <c r="O14" s="139"/>
      <c r="P14" s="139"/>
      <c r="Q14" s="394"/>
      <c r="R14" s="394"/>
      <c r="S14" s="394"/>
      <c r="T14" s="395"/>
      <c r="U14" s="390"/>
      <c r="V14" s="428"/>
    </row>
    <row r="15" spans="1:22" ht="18" customHeight="1">
      <c r="A15" s="429">
        <v>4</v>
      </c>
      <c r="B15" s="397" t="s">
        <v>389</v>
      </c>
      <c r="C15" s="398" t="s">
        <v>402</v>
      </c>
      <c r="D15" s="398" t="s">
        <v>403</v>
      </c>
      <c r="E15" s="397">
        <v>50</v>
      </c>
      <c r="F15" s="397" t="s">
        <v>404</v>
      </c>
      <c r="G15" s="397" t="s">
        <v>405</v>
      </c>
      <c r="H15" s="397">
        <v>585</v>
      </c>
      <c r="I15" s="394">
        <v>2</v>
      </c>
      <c r="J15" s="394">
        <v>0.25</v>
      </c>
      <c r="K15" s="401">
        <f>9.81*0.6*J15*I15*1.2</f>
        <v>3.5316</v>
      </c>
      <c r="L15" s="394"/>
      <c r="M15" s="139" t="s">
        <v>7</v>
      </c>
      <c r="N15" s="139"/>
      <c r="O15" s="139"/>
      <c r="P15" s="139"/>
      <c r="Q15" s="394"/>
      <c r="R15" s="394"/>
      <c r="S15" s="394"/>
      <c r="T15" s="395"/>
      <c r="U15" s="389">
        <f>T15+S15+R15+Q15</f>
        <v>0</v>
      </c>
      <c r="V15" s="426" t="s">
        <v>1751</v>
      </c>
    </row>
    <row r="16" spans="1:22" ht="18" customHeight="1">
      <c r="A16" s="429"/>
      <c r="B16" s="397"/>
      <c r="C16" s="399"/>
      <c r="D16" s="399"/>
      <c r="E16" s="397"/>
      <c r="F16" s="397"/>
      <c r="G16" s="397"/>
      <c r="H16" s="397"/>
      <c r="I16" s="394"/>
      <c r="J16" s="394"/>
      <c r="K16" s="401"/>
      <c r="L16" s="394"/>
      <c r="M16" s="139" t="s">
        <v>8</v>
      </c>
      <c r="N16" s="139"/>
      <c r="O16" s="139"/>
      <c r="P16" s="139"/>
      <c r="Q16" s="394"/>
      <c r="R16" s="394"/>
      <c r="S16" s="394"/>
      <c r="T16" s="395"/>
      <c r="U16" s="390"/>
      <c r="V16" s="427"/>
    </row>
    <row r="17" spans="1:22" ht="18" customHeight="1">
      <c r="A17" s="429"/>
      <c r="B17" s="397"/>
      <c r="C17" s="400"/>
      <c r="D17" s="400"/>
      <c r="E17" s="397"/>
      <c r="F17" s="397"/>
      <c r="G17" s="397"/>
      <c r="H17" s="397"/>
      <c r="I17" s="394"/>
      <c r="J17" s="394"/>
      <c r="K17" s="401"/>
      <c r="L17" s="394"/>
      <c r="M17" s="139" t="s">
        <v>394</v>
      </c>
      <c r="N17" s="139"/>
      <c r="O17" s="139"/>
      <c r="P17" s="139"/>
      <c r="Q17" s="394"/>
      <c r="R17" s="394"/>
      <c r="S17" s="394"/>
      <c r="T17" s="395"/>
      <c r="U17" s="390"/>
      <c r="V17" s="428"/>
    </row>
    <row r="18" spans="1:22" s="129" customFormat="1" ht="18" customHeight="1">
      <c r="A18" s="409">
        <v>5</v>
      </c>
      <c r="B18" s="408" t="s">
        <v>389</v>
      </c>
      <c r="C18" s="414" t="s">
        <v>406</v>
      </c>
      <c r="D18" s="414" t="s">
        <v>407</v>
      </c>
      <c r="E18" s="408">
        <v>250</v>
      </c>
      <c r="F18" s="408" t="s">
        <v>408</v>
      </c>
      <c r="G18" s="408" t="s">
        <v>409</v>
      </c>
      <c r="H18" s="408">
        <v>538</v>
      </c>
      <c r="I18" s="408">
        <v>5</v>
      </c>
      <c r="J18" s="408">
        <v>0.4</v>
      </c>
      <c r="K18" s="401">
        <f>9.81*0.6*J18*I18*1.2</f>
        <v>14.1264</v>
      </c>
      <c r="L18" s="408">
        <v>50</v>
      </c>
      <c r="M18" s="138" t="s">
        <v>7</v>
      </c>
      <c r="N18" s="138"/>
      <c r="O18" s="138"/>
      <c r="P18" s="138"/>
      <c r="Q18" s="408">
        <v>20000</v>
      </c>
      <c r="R18" s="408">
        <v>9000</v>
      </c>
      <c r="S18" s="408">
        <v>10000</v>
      </c>
      <c r="T18" s="413">
        <v>2000</v>
      </c>
      <c r="U18" s="389">
        <f>T18+S18+R18+Q18</f>
        <v>41000</v>
      </c>
      <c r="V18" s="405" t="s">
        <v>177</v>
      </c>
    </row>
    <row r="19" spans="1:22" s="129" customFormat="1" ht="18" customHeight="1">
      <c r="A19" s="409"/>
      <c r="B19" s="408"/>
      <c r="C19" s="415"/>
      <c r="D19" s="415"/>
      <c r="E19" s="408"/>
      <c r="F19" s="408"/>
      <c r="G19" s="408"/>
      <c r="H19" s="408"/>
      <c r="I19" s="408"/>
      <c r="J19" s="408"/>
      <c r="K19" s="401"/>
      <c r="L19" s="408"/>
      <c r="M19" s="138" t="s">
        <v>8</v>
      </c>
      <c r="N19" s="138">
        <v>50</v>
      </c>
      <c r="O19" s="138">
        <v>1.5</v>
      </c>
      <c r="P19" s="138">
        <v>1.5</v>
      </c>
      <c r="Q19" s="408"/>
      <c r="R19" s="408"/>
      <c r="S19" s="408"/>
      <c r="T19" s="413"/>
      <c r="U19" s="390"/>
      <c r="V19" s="406"/>
    </row>
    <row r="20" spans="1:22" s="129" customFormat="1" ht="18" customHeight="1">
      <c r="A20" s="409"/>
      <c r="B20" s="408"/>
      <c r="C20" s="416"/>
      <c r="D20" s="416"/>
      <c r="E20" s="408"/>
      <c r="F20" s="408"/>
      <c r="G20" s="408"/>
      <c r="H20" s="408"/>
      <c r="I20" s="408"/>
      <c r="J20" s="408"/>
      <c r="K20" s="401"/>
      <c r="L20" s="408"/>
      <c r="M20" s="138" t="s">
        <v>394</v>
      </c>
      <c r="N20" s="138"/>
      <c r="O20" s="138"/>
      <c r="P20" s="138"/>
      <c r="Q20" s="408"/>
      <c r="R20" s="408"/>
      <c r="S20" s="408"/>
      <c r="T20" s="413"/>
      <c r="U20" s="390"/>
      <c r="V20" s="407"/>
    </row>
    <row r="21" spans="1:22" ht="18" customHeight="1">
      <c r="A21" s="429">
        <v>6</v>
      </c>
      <c r="B21" s="397" t="s">
        <v>389</v>
      </c>
      <c r="C21" s="398" t="s">
        <v>406</v>
      </c>
      <c r="D21" s="402" t="s">
        <v>410</v>
      </c>
      <c r="E21" s="397">
        <v>100</v>
      </c>
      <c r="F21" s="397" t="s">
        <v>411</v>
      </c>
      <c r="G21" s="397" t="s">
        <v>412</v>
      </c>
      <c r="H21" s="397">
        <v>524</v>
      </c>
      <c r="I21" s="394">
        <v>4</v>
      </c>
      <c r="J21" s="394">
        <v>0.18</v>
      </c>
      <c r="K21" s="401">
        <f>9.81*0.6*J21*I21*1.2</f>
        <v>5.085503999999999</v>
      </c>
      <c r="L21" s="394">
        <v>20</v>
      </c>
      <c r="M21" s="139" t="s">
        <v>7</v>
      </c>
      <c r="N21" s="139"/>
      <c r="O21" s="139"/>
      <c r="P21" s="139"/>
      <c r="Q21" s="394">
        <v>18000</v>
      </c>
      <c r="R21" s="394">
        <v>8000</v>
      </c>
      <c r="S21" s="394">
        <v>8000</v>
      </c>
      <c r="T21" s="395">
        <v>1500</v>
      </c>
      <c r="U21" s="389">
        <f>T21+S21+R21+Q21</f>
        <v>35500</v>
      </c>
      <c r="V21" s="405" t="s">
        <v>177</v>
      </c>
    </row>
    <row r="22" spans="1:22" ht="18" customHeight="1">
      <c r="A22" s="429"/>
      <c r="B22" s="397"/>
      <c r="C22" s="399"/>
      <c r="D22" s="432"/>
      <c r="E22" s="397"/>
      <c r="F22" s="397"/>
      <c r="G22" s="397"/>
      <c r="H22" s="397"/>
      <c r="I22" s="394"/>
      <c r="J22" s="394"/>
      <c r="K22" s="401"/>
      <c r="L22" s="394"/>
      <c r="M22" s="139" t="s">
        <v>8</v>
      </c>
      <c r="N22" s="139">
        <v>60</v>
      </c>
      <c r="O22" s="139">
        <v>0.8</v>
      </c>
      <c r="P22" s="139">
        <v>0.7</v>
      </c>
      <c r="Q22" s="394"/>
      <c r="R22" s="394"/>
      <c r="S22" s="394"/>
      <c r="T22" s="395"/>
      <c r="U22" s="390"/>
      <c r="V22" s="406"/>
    </row>
    <row r="23" spans="1:22" ht="18" customHeight="1">
      <c r="A23" s="429"/>
      <c r="B23" s="397"/>
      <c r="C23" s="400"/>
      <c r="D23" s="433"/>
      <c r="E23" s="397"/>
      <c r="F23" s="397"/>
      <c r="G23" s="397"/>
      <c r="H23" s="397"/>
      <c r="I23" s="394"/>
      <c r="J23" s="394"/>
      <c r="K23" s="401"/>
      <c r="L23" s="394"/>
      <c r="M23" s="139" t="s">
        <v>394</v>
      </c>
      <c r="N23" s="139"/>
      <c r="O23" s="139"/>
      <c r="P23" s="139"/>
      <c r="Q23" s="394"/>
      <c r="R23" s="394"/>
      <c r="S23" s="394"/>
      <c r="T23" s="395"/>
      <c r="U23" s="390"/>
      <c r="V23" s="407"/>
    </row>
    <row r="24" spans="1:22" ht="18" customHeight="1">
      <c r="A24" s="429">
        <v>7</v>
      </c>
      <c r="B24" s="397" t="s">
        <v>389</v>
      </c>
      <c r="C24" s="398" t="s">
        <v>406</v>
      </c>
      <c r="D24" s="402" t="s">
        <v>413</v>
      </c>
      <c r="E24" s="394">
        <v>100</v>
      </c>
      <c r="F24" s="431" t="s">
        <v>414</v>
      </c>
      <c r="G24" s="431" t="s">
        <v>415</v>
      </c>
      <c r="H24" s="394">
        <v>535</v>
      </c>
      <c r="I24" s="394">
        <v>2.5</v>
      </c>
      <c r="J24" s="394">
        <v>0.15</v>
      </c>
      <c r="K24" s="401">
        <f>9.81*0.6*J24*I24*1.2</f>
        <v>2.6487000000000003</v>
      </c>
      <c r="L24" s="394">
        <v>10</v>
      </c>
      <c r="M24" s="139" t="s">
        <v>7</v>
      </c>
      <c r="N24" s="139"/>
      <c r="O24" s="139"/>
      <c r="P24" s="139"/>
      <c r="Q24" s="394">
        <v>17000</v>
      </c>
      <c r="R24" s="394">
        <v>7000</v>
      </c>
      <c r="S24" s="394">
        <v>6000</v>
      </c>
      <c r="T24" s="395">
        <v>1500</v>
      </c>
      <c r="U24" s="389">
        <f>T24+S24+R24+Q24</f>
        <v>31500</v>
      </c>
      <c r="V24" s="405" t="s">
        <v>177</v>
      </c>
    </row>
    <row r="25" spans="1:22" ht="18" customHeight="1">
      <c r="A25" s="429"/>
      <c r="B25" s="397"/>
      <c r="C25" s="399"/>
      <c r="D25" s="432"/>
      <c r="E25" s="394"/>
      <c r="F25" s="431"/>
      <c r="G25" s="431"/>
      <c r="H25" s="394"/>
      <c r="I25" s="394"/>
      <c r="J25" s="394"/>
      <c r="K25" s="401"/>
      <c r="L25" s="394"/>
      <c r="M25" s="139" t="s">
        <v>8</v>
      </c>
      <c r="N25" s="139">
        <v>50</v>
      </c>
      <c r="O25" s="139">
        <v>0.7</v>
      </c>
      <c r="P25" s="139">
        <v>0.6</v>
      </c>
      <c r="Q25" s="394"/>
      <c r="R25" s="394"/>
      <c r="S25" s="394"/>
      <c r="T25" s="395"/>
      <c r="U25" s="390"/>
      <c r="V25" s="406"/>
    </row>
    <row r="26" spans="1:22" ht="18" customHeight="1">
      <c r="A26" s="429"/>
      <c r="B26" s="397"/>
      <c r="C26" s="400"/>
      <c r="D26" s="433"/>
      <c r="E26" s="394"/>
      <c r="F26" s="431"/>
      <c r="G26" s="431"/>
      <c r="H26" s="394"/>
      <c r="I26" s="394"/>
      <c r="J26" s="394"/>
      <c r="K26" s="401"/>
      <c r="L26" s="394"/>
      <c r="M26" s="139" t="s">
        <v>394</v>
      </c>
      <c r="N26" s="139"/>
      <c r="O26" s="139"/>
      <c r="P26" s="139"/>
      <c r="Q26" s="394"/>
      <c r="R26" s="394"/>
      <c r="S26" s="394"/>
      <c r="T26" s="395"/>
      <c r="U26" s="390"/>
      <c r="V26" s="407"/>
    </row>
    <row r="27" spans="1:22" ht="18" customHeight="1">
      <c r="A27" s="429">
        <v>8</v>
      </c>
      <c r="B27" s="397" t="s">
        <v>389</v>
      </c>
      <c r="C27" s="430" t="s">
        <v>416</v>
      </c>
      <c r="D27" s="430" t="s">
        <v>417</v>
      </c>
      <c r="E27" s="394">
        <v>600</v>
      </c>
      <c r="F27" s="394" t="s">
        <v>418</v>
      </c>
      <c r="G27" s="394" t="s">
        <v>419</v>
      </c>
      <c r="H27" s="394">
        <v>545</v>
      </c>
      <c r="I27" s="394">
        <v>3.8</v>
      </c>
      <c r="J27" s="394">
        <v>2</v>
      </c>
      <c r="K27" s="401">
        <f>9.81*0.6*J27*I27*1.2</f>
        <v>53.680319999999995</v>
      </c>
      <c r="L27" s="394">
        <v>80</v>
      </c>
      <c r="M27" s="139" t="s">
        <v>7</v>
      </c>
      <c r="N27" s="139">
        <v>15</v>
      </c>
      <c r="O27" s="139">
        <v>2</v>
      </c>
      <c r="P27" s="139">
        <v>5</v>
      </c>
      <c r="Q27" s="394">
        <v>200000</v>
      </c>
      <c r="R27" s="394">
        <v>20000</v>
      </c>
      <c r="S27" s="394">
        <v>15000</v>
      </c>
      <c r="T27" s="395">
        <v>2000</v>
      </c>
      <c r="U27" s="389">
        <f>T27+S27+R27+Q27</f>
        <v>237000</v>
      </c>
      <c r="V27" s="426" t="s">
        <v>177</v>
      </c>
    </row>
    <row r="28" spans="1:22" ht="18" customHeight="1">
      <c r="A28" s="429"/>
      <c r="B28" s="397"/>
      <c r="C28" s="403"/>
      <c r="D28" s="403"/>
      <c r="E28" s="394"/>
      <c r="F28" s="394"/>
      <c r="G28" s="394"/>
      <c r="H28" s="394"/>
      <c r="I28" s="394"/>
      <c r="J28" s="394"/>
      <c r="K28" s="401"/>
      <c r="L28" s="394"/>
      <c r="M28" s="139" t="s">
        <v>8</v>
      </c>
      <c r="N28" s="139"/>
      <c r="O28" s="139"/>
      <c r="P28" s="139"/>
      <c r="Q28" s="394"/>
      <c r="R28" s="394"/>
      <c r="S28" s="394"/>
      <c r="T28" s="395"/>
      <c r="U28" s="390"/>
      <c r="V28" s="427"/>
    </row>
    <row r="29" spans="1:22" ht="18" customHeight="1">
      <c r="A29" s="429"/>
      <c r="B29" s="397"/>
      <c r="C29" s="404"/>
      <c r="D29" s="404"/>
      <c r="E29" s="394"/>
      <c r="F29" s="394"/>
      <c r="G29" s="394"/>
      <c r="H29" s="394"/>
      <c r="I29" s="394"/>
      <c r="J29" s="394"/>
      <c r="K29" s="401"/>
      <c r="L29" s="394"/>
      <c r="M29" s="139" t="s">
        <v>394</v>
      </c>
      <c r="N29" s="139">
        <v>300</v>
      </c>
      <c r="O29" s="139">
        <v>1.3</v>
      </c>
      <c r="P29" s="139">
        <v>4</v>
      </c>
      <c r="Q29" s="394"/>
      <c r="R29" s="394"/>
      <c r="S29" s="394"/>
      <c r="T29" s="395"/>
      <c r="U29" s="390"/>
      <c r="V29" s="428"/>
    </row>
    <row r="30" spans="1:22" s="129" customFormat="1" ht="18" customHeight="1">
      <c r="A30" s="409">
        <v>9</v>
      </c>
      <c r="B30" s="408" t="s">
        <v>389</v>
      </c>
      <c r="C30" s="414" t="s">
        <v>420</v>
      </c>
      <c r="D30" s="421" t="s">
        <v>421</v>
      </c>
      <c r="E30" s="420">
        <v>600</v>
      </c>
      <c r="F30" s="420" t="s">
        <v>422</v>
      </c>
      <c r="G30" s="420" t="s">
        <v>423</v>
      </c>
      <c r="H30" s="420">
        <v>547</v>
      </c>
      <c r="I30" s="420">
        <v>3.8</v>
      </c>
      <c r="J30" s="420">
        <v>2</v>
      </c>
      <c r="K30" s="401">
        <f>9.81*0.6*J30*I30*1.2</f>
        <v>53.680319999999995</v>
      </c>
      <c r="L30" s="408">
        <v>70</v>
      </c>
      <c r="M30" s="138" t="s">
        <v>7</v>
      </c>
      <c r="N30" s="138">
        <v>10</v>
      </c>
      <c r="O30" s="138">
        <v>2.25</v>
      </c>
      <c r="P30" s="138">
        <v>5</v>
      </c>
      <c r="Q30" s="408">
        <v>52000</v>
      </c>
      <c r="R30" s="408">
        <v>20000</v>
      </c>
      <c r="S30" s="408">
        <v>13000</v>
      </c>
      <c r="T30" s="413">
        <v>2000</v>
      </c>
      <c r="U30" s="389">
        <f>T30+S30+R30+Q30</f>
        <v>87000</v>
      </c>
      <c r="V30" s="405" t="s">
        <v>177</v>
      </c>
    </row>
    <row r="31" spans="1:22" s="129" customFormat="1" ht="18" customHeight="1">
      <c r="A31" s="409"/>
      <c r="B31" s="408"/>
      <c r="C31" s="415"/>
      <c r="D31" s="422"/>
      <c r="E31" s="420"/>
      <c r="F31" s="420"/>
      <c r="G31" s="420"/>
      <c r="H31" s="420"/>
      <c r="I31" s="420"/>
      <c r="J31" s="420"/>
      <c r="K31" s="401"/>
      <c r="L31" s="408"/>
      <c r="M31" s="138" t="s">
        <v>8</v>
      </c>
      <c r="N31" s="138">
        <v>65</v>
      </c>
      <c r="O31" s="138">
        <v>2.5</v>
      </c>
      <c r="P31" s="138">
        <v>2</v>
      </c>
      <c r="Q31" s="408"/>
      <c r="R31" s="408"/>
      <c r="S31" s="408"/>
      <c r="T31" s="413"/>
      <c r="U31" s="390"/>
      <c r="V31" s="406"/>
    </row>
    <row r="32" spans="1:22" s="129" customFormat="1" ht="18" customHeight="1">
      <c r="A32" s="409"/>
      <c r="B32" s="408"/>
      <c r="C32" s="416"/>
      <c r="D32" s="423"/>
      <c r="E32" s="420"/>
      <c r="F32" s="420"/>
      <c r="G32" s="420"/>
      <c r="H32" s="420"/>
      <c r="I32" s="420"/>
      <c r="J32" s="420"/>
      <c r="K32" s="401"/>
      <c r="L32" s="408"/>
      <c r="M32" s="138" t="s">
        <v>394</v>
      </c>
      <c r="N32" s="138"/>
      <c r="O32" s="138"/>
      <c r="P32" s="138"/>
      <c r="Q32" s="408"/>
      <c r="R32" s="408"/>
      <c r="S32" s="408"/>
      <c r="T32" s="413"/>
      <c r="U32" s="390"/>
      <c r="V32" s="407"/>
    </row>
    <row r="33" spans="1:22" s="129" customFormat="1" ht="18" customHeight="1">
      <c r="A33" s="409">
        <v>10</v>
      </c>
      <c r="B33" s="408" t="s">
        <v>389</v>
      </c>
      <c r="C33" s="410" t="s">
        <v>424</v>
      </c>
      <c r="D33" s="410" t="s">
        <v>425</v>
      </c>
      <c r="E33" s="408">
        <v>500</v>
      </c>
      <c r="F33" s="408" t="s">
        <v>426</v>
      </c>
      <c r="G33" s="408" t="s">
        <v>427</v>
      </c>
      <c r="H33" s="408">
        <v>539</v>
      </c>
      <c r="I33" s="408">
        <v>3</v>
      </c>
      <c r="J33" s="408">
        <v>2</v>
      </c>
      <c r="K33" s="401">
        <f>9.81*0.6*J33*I33*1.2</f>
        <v>42.379200000000004</v>
      </c>
      <c r="L33" s="408">
        <v>60</v>
      </c>
      <c r="M33" s="138" t="s">
        <v>7</v>
      </c>
      <c r="N33" s="138">
        <v>20</v>
      </c>
      <c r="O33" s="138">
        <v>2</v>
      </c>
      <c r="P33" s="138">
        <v>4.5</v>
      </c>
      <c r="Q33" s="408">
        <v>50000</v>
      </c>
      <c r="R33" s="408">
        <v>20000</v>
      </c>
      <c r="S33" s="408">
        <v>18000</v>
      </c>
      <c r="T33" s="413">
        <v>2000</v>
      </c>
      <c r="U33" s="389">
        <f>T33+S33+R33+Q33</f>
        <v>90000</v>
      </c>
      <c r="V33" s="426" t="s">
        <v>177</v>
      </c>
    </row>
    <row r="34" spans="1:22" s="129" customFormat="1" ht="18" customHeight="1">
      <c r="A34" s="409"/>
      <c r="B34" s="408"/>
      <c r="C34" s="411"/>
      <c r="D34" s="411"/>
      <c r="E34" s="408"/>
      <c r="F34" s="408"/>
      <c r="G34" s="408"/>
      <c r="H34" s="408"/>
      <c r="I34" s="408"/>
      <c r="J34" s="408"/>
      <c r="K34" s="401"/>
      <c r="L34" s="408"/>
      <c r="M34" s="138" t="s">
        <v>8</v>
      </c>
      <c r="N34" s="138"/>
      <c r="O34" s="138"/>
      <c r="P34" s="138"/>
      <c r="Q34" s="408"/>
      <c r="R34" s="408"/>
      <c r="S34" s="408"/>
      <c r="T34" s="413"/>
      <c r="U34" s="390"/>
      <c r="V34" s="427"/>
    </row>
    <row r="35" spans="1:22" s="129" customFormat="1" ht="18" customHeight="1">
      <c r="A35" s="409"/>
      <c r="B35" s="408"/>
      <c r="C35" s="412"/>
      <c r="D35" s="412"/>
      <c r="E35" s="408"/>
      <c r="F35" s="408"/>
      <c r="G35" s="408"/>
      <c r="H35" s="408"/>
      <c r="I35" s="408"/>
      <c r="J35" s="408"/>
      <c r="K35" s="401"/>
      <c r="L35" s="408"/>
      <c r="M35" s="138" t="s">
        <v>394</v>
      </c>
      <c r="N35" s="138">
        <v>40</v>
      </c>
      <c r="O35" s="138">
        <v>1.25</v>
      </c>
      <c r="P35" s="138">
        <v>4</v>
      </c>
      <c r="Q35" s="408"/>
      <c r="R35" s="408"/>
      <c r="S35" s="408"/>
      <c r="T35" s="413"/>
      <c r="U35" s="390"/>
      <c r="V35" s="428"/>
    </row>
    <row r="36" spans="1:22" s="129" customFormat="1" ht="18" customHeight="1">
      <c r="A36" s="409">
        <v>11</v>
      </c>
      <c r="B36" s="408" t="s">
        <v>389</v>
      </c>
      <c r="C36" s="410" t="s">
        <v>428</v>
      </c>
      <c r="D36" s="414" t="s">
        <v>429</v>
      </c>
      <c r="E36" s="408">
        <v>200</v>
      </c>
      <c r="F36" s="408" t="s">
        <v>430</v>
      </c>
      <c r="G36" s="408" t="s">
        <v>431</v>
      </c>
      <c r="H36" s="408">
        <v>521</v>
      </c>
      <c r="I36" s="408">
        <v>3.1</v>
      </c>
      <c r="J36" s="408">
        <v>0.4</v>
      </c>
      <c r="K36" s="401">
        <f>9.81*0.6*J36*I36*1.2</f>
        <v>8.758368</v>
      </c>
      <c r="L36" s="408">
        <v>40</v>
      </c>
      <c r="M36" s="138" t="s">
        <v>7</v>
      </c>
      <c r="N36" s="138"/>
      <c r="O36" s="138"/>
      <c r="P36" s="138"/>
      <c r="Q36" s="408">
        <v>18000</v>
      </c>
      <c r="R36" s="408">
        <v>16000</v>
      </c>
      <c r="S36" s="408">
        <v>16000</v>
      </c>
      <c r="T36" s="413">
        <v>1800</v>
      </c>
      <c r="U36" s="389">
        <f>T36+S36+R36+Q36</f>
        <v>51800</v>
      </c>
      <c r="V36" s="426" t="s">
        <v>177</v>
      </c>
    </row>
    <row r="37" spans="1:22" s="129" customFormat="1" ht="18" customHeight="1">
      <c r="A37" s="409"/>
      <c r="B37" s="408"/>
      <c r="C37" s="411"/>
      <c r="D37" s="415"/>
      <c r="E37" s="408"/>
      <c r="F37" s="408"/>
      <c r="G37" s="408"/>
      <c r="H37" s="408"/>
      <c r="I37" s="408"/>
      <c r="J37" s="408"/>
      <c r="K37" s="401"/>
      <c r="L37" s="408"/>
      <c r="M37" s="138" t="s">
        <v>8</v>
      </c>
      <c r="N37" s="138">
        <v>30</v>
      </c>
      <c r="O37" s="138">
        <v>1.5</v>
      </c>
      <c r="P37" s="138">
        <v>1.5</v>
      </c>
      <c r="Q37" s="408"/>
      <c r="R37" s="408"/>
      <c r="S37" s="408"/>
      <c r="T37" s="413"/>
      <c r="U37" s="390"/>
      <c r="V37" s="427"/>
    </row>
    <row r="38" spans="1:22" s="129" customFormat="1" ht="18" customHeight="1">
      <c r="A38" s="409"/>
      <c r="B38" s="408"/>
      <c r="C38" s="412"/>
      <c r="D38" s="416"/>
      <c r="E38" s="408"/>
      <c r="F38" s="408"/>
      <c r="G38" s="408"/>
      <c r="H38" s="408"/>
      <c r="I38" s="408"/>
      <c r="J38" s="408"/>
      <c r="K38" s="401"/>
      <c r="L38" s="408"/>
      <c r="M38" s="138" t="s">
        <v>394</v>
      </c>
      <c r="N38" s="138"/>
      <c r="O38" s="138"/>
      <c r="P38" s="138"/>
      <c r="Q38" s="408"/>
      <c r="R38" s="408"/>
      <c r="S38" s="408"/>
      <c r="T38" s="413"/>
      <c r="U38" s="390"/>
      <c r="V38" s="428"/>
    </row>
    <row r="39" spans="1:22" s="129" customFormat="1" ht="18" customHeight="1">
      <c r="A39" s="409">
        <v>12</v>
      </c>
      <c r="B39" s="408" t="s">
        <v>389</v>
      </c>
      <c r="C39" s="410" t="s">
        <v>432</v>
      </c>
      <c r="D39" s="410" t="s">
        <v>433</v>
      </c>
      <c r="E39" s="408">
        <v>350</v>
      </c>
      <c r="F39" s="408" t="s">
        <v>434</v>
      </c>
      <c r="G39" s="408" t="s">
        <v>435</v>
      </c>
      <c r="H39" s="408">
        <v>532</v>
      </c>
      <c r="I39" s="408">
        <v>2.6</v>
      </c>
      <c r="J39" s="408">
        <v>0.3</v>
      </c>
      <c r="K39" s="401">
        <f>9.81*0.6*J39*I39*1.2</f>
        <v>5.509296</v>
      </c>
      <c r="L39" s="408">
        <v>60</v>
      </c>
      <c r="M39" s="138" t="s">
        <v>7</v>
      </c>
      <c r="N39" s="138"/>
      <c r="O39" s="138"/>
      <c r="P39" s="138"/>
      <c r="Q39" s="408">
        <v>20000</v>
      </c>
      <c r="R39" s="408">
        <v>16000</v>
      </c>
      <c r="S39" s="408">
        <v>15000</v>
      </c>
      <c r="T39" s="413">
        <v>1700</v>
      </c>
      <c r="U39" s="389">
        <f>T39+S39+R39+Q39</f>
        <v>52700</v>
      </c>
      <c r="V39" s="426" t="s">
        <v>197</v>
      </c>
    </row>
    <row r="40" spans="1:22" s="129" customFormat="1" ht="18" customHeight="1">
      <c r="A40" s="409"/>
      <c r="B40" s="408"/>
      <c r="C40" s="411"/>
      <c r="D40" s="411"/>
      <c r="E40" s="408"/>
      <c r="F40" s="408"/>
      <c r="G40" s="408"/>
      <c r="H40" s="408"/>
      <c r="I40" s="408"/>
      <c r="J40" s="408"/>
      <c r="K40" s="401"/>
      <c r="L40" s="408"/>
      <c r="M40" s="138" t="s">
        <v>8</v>
      </c>
      <c r="N40" s="138">
        <v>20</v>
      </c>
      <c r="O40" s="138">
        <v>2.5</v>
      </c>
      <c r="P40" s="138">
        <v>1.5</v>
      </c>
      <c r="Q40" s="408"/>
      <c r="R40" s="408"/>
      <c r="S40" s="408"/>
      <c r="T40" s="413"/>
      <c r="U40" s="390"/>
      <c r="V40" s="427"/>
    </row>
    <row r="41" spans="1:22" s="129" customFormat="1" ht="18" customHeight="1">
      <c r="A41" s="409"/>
      <c r="B41" s="408"/>
      <c r="C41" s="412"/>
      <c r="D41" s="412"/>
      <c r="E41" s="408"/>
      <c r="F41" s="408"/>
      <c r="G41" s="408"/>
      <c r="H41" s="408"/>
      <c r="I41" s="408"/>
      <c r="J41" s="408"/>
      <c r="K41" s="401"/>
      <c r="L41" s="408"/>
      <c r="M41" s="138" t="s">
        <v>394</v>
      </c>
      <c r="N41" s="138"/>
      <c r="O41" s="138"/>
      <c r="P41" s="138"/>
      <c r="Q41" s="408"/>
      <c r="R41" s="408"/>
      <c r="S41" s="408"/>
      <c r="T41" s="413"/>
      <c r="U41" s="390"/>
      <c r="V41" s="428"/>
    </row>
    <row r="42" spans="1:22" s="129" customFormat="1" ht="18" customHeight="1">
      <c r="A42" s="409">
        <v>13</v>
      </c>
      <c r="B42" s="408" t="s">
        <v>389</v>
      </c>
      <c r="C42" s="410" t="s">
        <v>436</v>
      </c>
      <c r="D42" s="414" t="s">
        <v>437</v>
      </c>
      <c r="E42" s="408">
        <v>300</v>
      </c>
      <c r="F42" s="408" t="s">
        <v>438</v>
      </c>
      <c r="G42" s="408" t="s">
        <v>439</v>
      </c>
      <c r="H42" s="408">
        <v>510</v>
      </c>
      <c r="I42" s="408">
        <v>3.6</v>
      </c>
      <c r="J42" s="408">
        <v>0.4</v>
      </c>
      <c r="K42" s="401">
        <f>9.81*0.6*J42*I42*1.2</f>
        <v>10.171007999999999</v>
      </c>
      <c r="L42" s="408">
        <v>80</v>
      </c>
      <c r="M42" s="138" t="s">
        <v>7</v>
      </c>
      <c r="N42" s="138"/>
      <c r="O42" s="138"/>
      <c r="P42" s="138"/>
      <c r="Q42" s="408">
        <v>23000</v>
      </c>
      <c r="R42" s="408">
        <v>20000</v>
      </c>
      <c r="S42" s="408">
        <v>18000</v>
      </c>
      <c r="T42" s="413">
        <v>1800</v>
      </c>
      <c r="U42" s="389">
        <f>T42+S42+R42+Q42</f>
        <v>62800</v>
      </c>
      <c r="V42" s="405" t="s">
        <v>177</v>
      </c>
    </row>
    <row r="43" spans="1:22" s="129" customFormat="1" ht="18" customHeight="1">
      <c r="A43" s="409"/>
      <c r="B43" s="408"/>
      <c r="C43" s="411"/>
      <c r="D43" s="415"/>
      <c r="E43" s="408"/>
      <c r="F43" s="408"/>
      <c r="G43" s="408"/>
      <c r="H43" s="408"/>
      <c r="I43" s="408"/>
      <c r="J43" s="408"/>
      <c r="K43" s="401"/>
      <c r="L43" s="408"/>
      <c r="M43" s="138" t="s">
        <v>8</v>
      </c>
      <c r="N43" s="138">
        <v>25</v>
      </c>
      <c r="O43" s="138">
        <v>2</v>
      </c>
      <c r="P43" s="138">
        <v>1.5</v>
      </c>
      <c r="Q43" s="408"/>
      <c r="R43" s="408"/>
      <c r="S43" s="408"/>
      <c r="T43" s="413"/>
      <c r="U43" s="390"/>
      <c r="V43" s="406"/>
    </row>
    <row r="44" spans="1:22" s="129" customFormat="1" ht="18" customHeight="1">
      <c r="A44" s="409"/>
      <c r="B44" s="408"/>
      <c r="C44" s="412"/>
      <c r="D44" s="416"/>
      <c r="E44" s="408"/>
      <c r="F44" s="408"/>
      <c r="G44" s="408"/>
      <c r="H44" s="408"/>
      <c r="I44" s="408"/>
      <c r="J44" s="408"/>
      <c r="K44" s="401"/>
      <c r="L44" s="408"/>
      <c r="M44" s="138" t="s">
        <v>394</v>
      </c>
      <c r="N44" s="138"/>
      <c r="O44" s="138"/>
      <c r="P44" s="138"/>
      <c r="Q44" s="408"/>
      <c r="R44" s="408"/>
      <c r="S44" s="408"/>
      <c r="T44" s="413"/>
      <c r="U44" s="390"/>
      <c r="V44" s="407"/>
    </row>
    <row r="45" spans="1:22" s="129" customFormat="1" ht="18" customHeight="1">
      <c r="A45" s="409">
        <v>14</v>
      </c>
      <c r="B45" s="408" t="s">
        <v>389</v>
      </c>
      <c r="C45" s="410" t="s">
        <v>440</v>
      </c>
      <c r="D45" s="410" t="s">
        <v>441</v>
      </c>
      <c r="E45" s="408">
        <v>800</v>
      </c>
      <c r="F45" s="408" t="s">
        <v>442</v>
      </c>
      <c r="G45" s="408" t="s">
        <v>443</v>
      </c>
      <c r="H45" s="408">
        <v>508</v>
      </c>
      <c r="I45" s="408">
        <v>5</v>
      </c>
      <c r="J45" s="408">
        <v>2</v>
      </c>
      <c r="K45" s="401">
        <f>9.81*0.6*J45*I45*1.2</f>
        <v>70.63199999999999</v>
      </c>
      <c r="L45" s="408">
        <v>80</v>
      </c>
      <c r="M45" s="138" t="s">
        <v>7</v>
      </c>
      <c r="N45" s="138"/>
      <c r="O45" s="138"/>
      <c r="P45" s="138"/>
      <c r="Q45" s="408">
        <v>1000000</v>
      </c>
      <c r="R45" s="408">
        <v>25000</v>
      </c>
      <c r="S45" s="408">
        <v>24000</v>
      </c>
      <c r="T45" s="413">
        <v>2500</v>
      </c>
      <c r="U45" s="389">
        <f>T45+S45+R45+Q45</f>
        <v>1051500</v>
      </c>
      <c r="V45" s="405" t="s">
        <v>177</v>
      </c>
    </row>
    <row r="46" spans="1:22" s="129" customFormat="1" ht="18" customHeight="1">
      <c r="A46" s="409"/>
      <c r="B46" s="408"/>
      <c r="C46" s="411"/>
      <c r="D46" s="411"/>
      <c r="E46" s="408"/>
      <c r="F46" s="408"/>
      <c r="G46" s="408"/>
      <c r="H46" s="408"/>
      <c r="I46" s="408"/>
      <c r="J46" s="408"/>
      <c r="K46" s="401"/>
      <c r="L46" s="408"/>
      <c r="M46" s="138" t="s">
        <v>8</v>
      </c>
      <c r="N46" s="138">
        <v>800</v>
      </c>
      <c r="O46" s="138">
        <v>2.5</v>
      </c>
      <c r="P46" s="138">
        <v>2</v>
      </c>
      <c r="Q46" s="408"/>
      <c r="R46" s="408"/>
      <c r="S46" s="408"/>
      <c r="T46" s="413"/>
      <c r="U46" s="390"/>
      <c r="V46" s="406"/>
    </row>
    <row r="47" spans="1:22" s="129" customFormat="1" ht="18" customHeight="1">
      <c r="A47" s="409"/>
      <c r="B47" s="408"/>
      <c r="C47" s="412"/>
      <c r="D47" s="412"/>
      <c r="E47" s="408"/>
      <c r="F47" s="408"/>
      <c r="G47" s="408"/>
      <c r="H47" s="408"/>
      <c r="I47" s="408"/>
      <c r="J47" s="408"/>
      <c r="K47" s="401"/>
      <c r="L47" s="408"/>
      <c r="M47" s="138" t="s">
        <v>394</v>
      </c>
      <c r="N47" s="138"/>
      <c r="O47" s="138"/>
      <c r="P47" s="138"/>
      <c r="Q47" s="408"/>
      <c r="R47" s="408"/>
      <c r="S47" s="408"/>
      <c r="T47" s="413"/>
      <c r="U47" s="390"/>
      <c r="V47" s="407"/>
    </row>
    <row r="48" spans="1:22" s="129" customFormat="1" ht="18" customHeight="1">
      <c r="A48" s="409">
        <v>15</v>
      </c>
      <c r="B48" s="408" t="s">
        <v>389</v>
      </c>
      <c r="C48" s="414" t="s">
        <v>444</v>
      </c>
      <c r="D48" s="414" t="s">
        <v>445</v>
      </c>
      <c r="E48" s="408">
        <v>200</v>
      </c>
      <c r="F48" s="408" t="s">
        <v>446</v>
      </c>
      <c r="G48" s="408" t="s">
        <v>447</v>
      </c>
      <c r="H48" s="408">
        <v>522</v>
      </c>
      <c r="I48" s="408">
        <v>1.5</v>
      </c>
      <c r="J48" s="408">
        <v>0.8</v>
      </c>
      <c r="K48" s="401">
        <f>9.81*0.6*J48*I48*1.2</f>
        <v>8.47584</v>
      </c>
      <c r="L48" s="408">
        <v>40</v>
      </c>
      <c r="M48" s="138" t="s">
        <v>7</v>
      </c>
      <c r="N48" s="138"/>
      <c r="O48" s="138"/>
      <c r="P48" s="138"/>
      <c r="Q48" s="408">
        <v>10000</v>
      </c>
      <c r="R48" s="408">
        <v>18000</v>
      </c>
      <c r="S48" s="408">
        <v>18000</v>
      </c>
      <c r="T48" s="413">
        <v>1800</v>
      </c>
      <c r="U48" s="389">
        <f>T48+S48+R48+Q48</f>
        <v>47800</v>
      </c>
      <c r="V48" s="405" t="s">
        <v>177</v>
      </c>
    </row>
    <row r="49" spans="1:22" s="129" customFormat="1" ht="18" customHeight="1">
      <c r="A49" s="409"/>
      <c r="B49" s="408"/>
      <c r="C49" s="415"/>
      <c r="D49" s="415"/>
      <c r="E49" s="408"/>
      <c r="F49" s="408"/>
      <c r="G49" s="408"/>
      <c r="H49" s="408"/>
      <c r="I49" s="408"/>
      <c r="J49" s="408"/>
      <c r="K49" s="401"/>
      <c r="L49" s="408"/>
      <c r="M49" s="138" t="s">
        <v>8</v>
      </c>
      <c r="N49" s="138"/>
      <c r="O49" s="138"/>
      <c r="P49" s="138"/>
      <c r="Q49" s="408"/>
      <c r="R49" s="408"/>
      <c r="S49" s="408"/>
      <c r="T49" s="413"/>
      <c r="U49" s="390"/>
      <c r="V49" s="406"/>
    </row>
    <row r="50" spans="1:22" s="129" customFormat="1" ht="18" customHeight="1">
      <c r="A50" s="409"/>
      <c r="B50" s="408"/>
      <c r="C50" s="416"/>
      <c r="D50" s="416"/>
      <c r="E50" s="408"/>
      <c r="F50" s="408"/>
      <c r="G50" s="408"/>
      <c r="H50" s="408"/>
      <c r="I50" s="408"/>
      <c r="J50" s="408"/>
      <c r="K50" s="401"/>
      <c r="L50" s="408"/>
      <c r="M50" s="138" t="s">
        <v>394</v>
      </c>
      <c r="N50" s="138"/>
      <c r="O50" s="138"/>
      <c r="P50" s="138"/>
      <c r="Q50" s="408"/>
      <c r="R50" s="408"/>
      <c r="S50" s="408"/>
      <c r="T50" s="413"/>
      <c r="U50" s="390"/>
      <c r="V50" s="407"/>
    </row>
    <row r="51" spans="1:22" s="129" customFormat="1" ht="18" customHeight="1">
      <c r="A51" s="409">
        <v>16</v>
      </c>
      <c r="B51" s="408" t="s">
        <v>389</v>
      </c>
      <c r="C51" s="414" t="s">
        <v>448</v>
      </c>
      <c r="D51" s="414" t="s">
        <v>449</v>
      </c>
      <c r="E51" s="408">
        <v>100</v>
      </c>
      <c r="F51" s="408" t="s">
        <v>450</v>
      </c>
      <c r="G51" s="408" t="s">
        <v>451</v>
      </c>
      <c r="H51" s="408">
        <v>556</v>
      </c>
      <c r="I51" s="408">
        <v>2.5</v>
      </c>
      <c r="J51" s="408">
        <v>0.5</v>
      </c>
      <c r="K51" s="401">
        <f>9.81*0.6*J51*I51*1.2</f>
        <v>8.828999999999999</v>
      </c>
      <c r="L51" s="408">
        <v>30</v>
      </c>
      <c r="M51" s="138" t="s">
        <v>7</v>
      </c>
      <c r="N51" s="138"/>
      <c r="O51" s="138"/>
      <c r="P51" s="138"/>
      <c r="Q51" s="408">
        <v>25000</v>
      </c>
      <c r="R51" s="408">
        <v>10000</v>
      </c>
      <c r="S51" s="408">
        <v>8000</v>
      </c>
      <c r="T51" s="413">
        <v>1500</v>
      </c>
      <c r="U51" s="389">
        <f>T51+S51+R51+Q51</f>
        <v>44500</v>
      </c>
      <c r="V51" s="405" t="s">
        <v>177</v>
      </c>
    </row>
    <row r="52" spans="1:22" s="129" customFormat="1" ht="18" customHeight="1">
      <c r="A52" s="409"/>
      <c r="B52" s="408"/>
      <c r="C52" s="415"/>
      <c r="D52" s="415"/>
      <c r="E52" s="408"/>
      <c r="F52" s="408"/>
      <c r="G52" s="408"/>
      <c r="H52" s="408"/>
      <c r="I52" s="408"/>
      <c r="J52" s="408"/>
      <c r="K52" s="401"/>
      <c r="L52" s="408"/>
      <c r="M52" s="138" t="s">
        <v>8</v>
      </c>
      <c r="N52" s="138"/>
      <c r="O52" s="138"/>
      <c r="P52" s="138"/>
      <c r="Q52" s="408"/>
      <c r="R52" s="408"/>
      <c r="S52" s="408"/>
      <c r="T52" s="413"/>
      <c r="U52" s="390"/>
      <c r="V52" s="406"/>
    </row>
    <row r="53" spans="1:22" s="129" customFormat="1" ht="18" customHeight="1">
      <c r="A53" s="409"/>
      <c r="B53" s="408"/>
      <c r="C53" s="416"/>
      <c r="D53" s="416"/>
      <c r="E53" s="408"/>
      <c r="F53" s="408"/>
      <c r="G53" s="408"/>
      <c r="H53" s="408"/>
      <c r="I53" s="408"/>
      <c r="J53" s="408"/>
      <c r="K53" s="401"/>
      <c r="L53" s="408"/>
      <c r="M53" s="138" t="s">
        <v>394</v>
      </c>
      <c r="N53" s="138">
        <v>120</v>
      </c>
      <c r="O53" s="138">
        <v>0.85</v>
      </c>
      <c r="P53" s="138">
        <v>2</v>
      </c>
      <c r="Q53" s="408"/>
      <c r="R53" s="408"/>
      <c r="S53" s="408"/>
      <c r="T53" s="413"/>
      <c r="U53" s="390"/>
      <c r="V53" s="407"/>
    </row>
    <row r="54" spans="1:22" s="129" customFormat="1" ht="18" customHeight="1">
      <c r="A54" s="409">
        <v>17</v>
      </c>
      <c r="B54" s="408" t="s">
        <v>389</v>
      </c>
      <c r="C54" s="414" t="s">
        <v>452</v>
      </c>
      <c r="D54" s="410" t="s">
        <v>453</v>
      </c>
      <c r="E54" s="408">
        <v>400</v>
      </c>
      <c r="F54" s="408" t="s">
        <v>454</v>
      </c>
      <c r="G54" s="408" t="s">
        <v>455</v>
      </c>
      <c r="H54" s="408">
        <v>500</v>
      </c>
      <c r="I54" s="408">
        <v>2</v>
      </c>
      <c r="J54" s="408">
        <v>0.2</v>
      </c>
      <c r="K54" s="401">
        <f>9.81*0.6*J54*I54*1.2</f>
        <v>2.82528</v>
      </c>
      <c r="L54" s="408">
        <v>50</v>
      </c>
      <c r="M54" s="138" t="s">
        <v>7</v>
      </c>
      <c r="N54" s="138"/>
      <c r="O54" s="138"/>
      <c r="P54" s="138"/>
      <c r="Q54" s="408">
        <v>25000</v>
      </c>
      <c r="R54" s="408">
        <v>14000</v>
      </c>
      <c r="S54" s="408">
        <v>12000</v>
      </c>
      <c r="T54" s="413">
        <v>1500</v>
      </c>
      <c r="U54" s="389">
        <f>T54+S54+R54+Q54</f>
        <v>52500</v>
      </c>
      <c r="V54" s="405" t="s">
        <v>177</v>
      </c>
    </row>
    <row r="55" spans="1:22" s="129" customFormat="1" ht="18" customHeight="1">
      <c r="A55" s="409"/>
      <c r="B55" s="408"/>
      <c r="C55" s="415"/>
      <c r="D55" s="411"/>
      <c r="E55" s="408"/>
      <c r="F55" s="408"/>
      <c r="G55" s="408"/>
      <c r="H55" s="408"/>
      <c r="I55" s="408"/>
      <c r="J55" s="408"/>
      <c r="K55" s="401"/>
      <c r="L55" s="408"/>
      <c r="M55" s="138" t="s">
        <v>8</v>
      </c>
      <c r="N55" s="138">
        <v>80</v>
      </c>
      <c r="O55" s="138">
        <v>1.5</v>
      </c>
      <c r="P55" s="138">
        <v>1.5</v>
      </c>
      <c r="Q55" s="408"/>
      <c r="R55" s="408"/>
      <c r="S55" s="408"/>
      <c r="T55" s="413"/>
      <c r="U55" s="390"/>
      <c r="V55" s="406"/>
    </row>
    <row r="56" spans="1:22" s="129" customFormat="1" ht="18" customHeight="1">
      <c r="A56" s="409"/>
      <c r="B56" s="408"/>
      <c r="C56" s="416"/>
      <c r="D56" s="412"/>
      <c r="E56" s="408"/>
      <c r="F56" s="408"/>
      <c r="G56" s="408"/>
      <c r="H56" s="408"/>
      <c r="I56" s="408"/>
      <c r="J56" s="408"/>
      <c r="K56" s="401"/>
      <c r="L56" s="408"/>
      <c r="M56" s="138" t="s">
        <v>394</v>
      </c>
      <c r="N56" s="138">
        <v>20</v>
      </c>
      <c r="O56" s="138">
        <v>0.8</v>
      </c>
      <c r="P56" s="138">
        <v>1.5</v>
      </c>
      <c r="Q56" s="408"/>
      <c r="R56" s="408"/>
      <c r="S56" s="408"/>
      <c r="T56" s="413"/>
      <c r="U56" s="390"/>
      <c r="V56" s="407"/>
    </row>
    <row r="57" spans="1:22" s="129" customFormat="1" ht="12.75" customHeight="1">
      <c r="A57" s="409">
        <v>18</v>
      </c>
      <c r="B57" s="408" t="s">
        <v>389</v>
      </c>
      <c r="C57" s="414" t="s">
        <v>452</v>
      </c>
      <c r="D57" s="410" t="s">
        <v>456</v>
      </c>
      <c r="E57" s="408">
        <v>400</v>
      </c>
      <c r="F57" s="408" t="s">
        <v>457</v>
      </c>
      <c r="G57" s="408" t="s">
        <v>458</v>
      </c>
      <c r="H57" s="408">
        <v>505</v>
      </c>
      <c r="I57" s="408">
        <v>3.7</v>
      </c>
      <c r="J57" s="408">
        <v>0.2</v>
      </c>
      <c r="K57" s="401">
        <f>9.81*0.6*J57*I57*1.2</f>
        <v>5.226768</v>
      </c>
      <c r="L57" s="408">
        <v>50</v>
      </c>
      <c r="M57" s="138" t="s">
        <v>7</v>
      </c>
      <c r="N57" s="138"/>
      <c r="O57" s="138"/>
      <c r="P57" s="138"/>
      <c r="Q57" s="408">
        <v>22000</v>
      </c>
      <c r="R57" s="408">
        <v>13000</v>
      </c>
      <c r="S57" s="408">
        <v>10000</v>
      </c>
      <c r="T57" s="413">
        <v>1500</v>
      </c>
      <c r="U57" s="389">
        <f>T57+S57+R57+Q57</f>
        <v>46500</v>
      </c>
      <c r="V57" s="405" t="s">
        <v>177</v>
      </c>
    </row>
    <row r="58" spans="1:22" s="129" customFormat="1" ht="12.75">
      <c r="A58" s="409"/>
      <c r="B58" s="408"/>
      <c r="C58" s="415"/>
      <c r="D58" s="411"/>
      <c r="E58" s="408"/>
      <c r="F58" s="408"/>
      <c r="G58" s="408"/>
      <c r="H58" s="408"/>
      <c r="I58" s="408"/>
      <c r="J58" s="408"/>
      <c r="K58" s="401"/>
      <c r="L58" s="408"/>
      <c r="M58" s="138" t="s">
        <v>8</v>
      </c>
      <c r="N58" s="138">
        <v>30</v>
      </c>
      <c r="O58" s="138">
        <v>1.5</v>
      </c>
      <c r="P58" s="138">
        <v>1.5</v>
      </c>
      <c r="Q58" s="408"/>
      <c r="R58" s="408"/>
      <c r="S58" s="408"/>
      <c r="T58" s="413"/>
      <c r="U58" s="390"/>
      <c r="V58" s="406"/>
    </row>
    <row r="59" spans="1:22" s="129" customFormat="1" ht="12.75">
      <c r="A59" s="409"/>
      <c r="B59" s="408"/>
      <c r="C59" s="416"/>
      <c r="D59" s="412"/>
      <c r="E59" s="408"/>
      <c r="F59" s="408"/>
      <c r="G59" s="408"/>
      <c r="H59" s="408"/>
      <c r="I59" s="408"/>
      <c r="J59" s="408"/>
      <c r="K59" s="401"/>
      <c r="L59" s="408"/>
      <c r="M59" s="138" t="s">
        <v>394</v>
      </c>
      <c r="N59" s="138">
        <v>20</v>
      </c>
      <c r="O59" s="138">
        <v>0.8</v>
      </c>
      <c r="P59" s="138">
        <v>1.5</v>
      </c>
      <c r="Q59" s="408"/>
      <c r="R59" s="408"/>
      <c r="S59" s="408"/>
      <c r="T59" s="413"/>
      <c r="U59" s="390"/>
      <c r="V59" s="407"/>
    </row>
    <row r="60" spans="1:22" s="129" customFormat="1" ht="12.75" customHeight="1">
      <c r="A60" s="409">
        <v>19</v>
      </c>
      <c r="B60" s="408" t="s">
        <v>389</v>
      </c>
      <c r="C60" s="414" t="s">
        <v>452</v>
      </c>
      <c r="D60" s="410" t="s">
        <v>459</v>
      </c>
      <c r="E60" s="408">
        <v>400</v>
      </c>
      <c r="F60" s="408" t="s">
        <v>460</v>
      </c>
      <c r="G60" s="408" t="s">
        <v>461</v>
      </c>
      <c r="H60" s="408">
        <v>499</v>
      </c>
      <c r="I60" s="408">
        <v>4</v>
      </c>
      <c r="J60" s="408">
        <v>0.25</v>
      </c>
      <c r="K60" s="401">
        <f>9.81*0.6*J60*I60*1.2</f>
        <v>7.0632</v>
      </c>
      <c r="L60" s="408">
        <v>50</v>
      </c>
      <c r="M60" s="138" t="s">
        <v>7</v>
      </c>
      <c r="N60" s="138"/>
      <c r="O60" s="138"/>
      <c r="P60" s="138"/>
      <c r="Q60" s="408">
        <v>20000</v>
      </c>
      <c r="R60" s="408">
        <v>13000</v>
      </c>
      <c r="S60" s="408">
        <v>10000</v>
      </c>
      <c r="T60" s="413">
        <v>1500</v>
      </c>
      <c r="U60" s="389">
        <f>T60+S60+R60+Q60</f>
        <v>44500</v>
      </c>
      <c r="V60" s="417" t="s">
        <v>177</v>
      </c>
    </row>
    <row r="61" spans="1:22" s="129" customFormat="1" ht="12.75">
      <c r="A61" s="409"/>
      <c r="B61" s="408"/>
      <c r="C61" s="415"/>
      <c r="D61" s="411"/>
      <c r="E61" s="408"/>
      <c r="F61" s="408"/>
      <c r="G61" s="408"/>
      <c r="H61" s="408"/>
      <c r="I61" s="408"/>
      <c r="J61" s="408"/>
      <c r="K61" s="401"/>
      <c r="L61" s="408"/>
      <c r="M61" s="138" t="s">
        <v>8</v>
      </c>
      <c r="N61" s="138">
        <v>50</v>
      </c>
      <c r="O61" s="138">
        <v>1.5</v>
      </c>
      <c r="P61" s="138">
        <v>1.5</v>
      </c>
      <c r="Q61" s="408"/>
      <c r="R61" s="408"/>
      <c r="S61" s="408"/>
      <c r="T61" s="413"/>
      <c r="U61" s="390"/>
      <c r="V61" s="418"/>
    </row>
    <row r="62" spans="1:22" s="129" customFormat="1" ht="16.5" customHeight="1">
      <c r="A62" s="409"/>
      <c r="B62" s="408"/>
      <c r="C62" s="416"/>
      <c r="D62" s="412"/>
      <c r="E62" s="408"/>
      <c r="F62" s="408"/>
      <c r="G62" s="408"/>
      <c r="H62" s="408"/>
      <c r="I62" s="408"/>
      <c r="J62" s="408"/>
      <c r="K62" s="401"/>
      <c r="L62" s="408"/>
      <c r="M62" s="138" t="s">
        <v>394</v>
      </c>
      <c r="N62" s="138"/>
      <c r="O62" s="138"/>
      <c r="P62" s="138"/>
      <c r="Q62" s="408"/>
      <c r="R62" s="408"/>
      <c r="S62" s="408"/>
      <c r="T62" s="413"/>
      <c r="U62" s="390"/>
      <c r="V62" s="419"/>
    </row>
    <row r="63" spans="1:22" s="129" customFormat="1" ht="12.75" customHeight="1">
      <c r="A63" s="409">
        <v>20</v>
      </c>
      <c r="B63" s="408" t="s">
        <v>389</v>
      </c>
      <c r="C63" s="425" t="s">
        <v>462</v>
      </c>
      <c r="D63" s="414" t="s">
        <v>463</v>
      </c>
      <c r="E63" s="408">
        <v>200</v>
      </c>
      <c r="F63" s="408" t="s">
        <v>464</v>
      </c>
      <c r="G63" s="408" t="s">
        <v>465</v>
      </c>
      <c r="H63" s="408">
        <v>488</v>
      </c>
      <c r="I63" s="408">
        <v>2.5</v>
      </c>
      <c r="J63" s="408">
        <v>0.3</v>
      </c>
      <c r="K63" s="401">
        <f>9.81*0.6*J63*I63*1.2</f>
        <v>5.2974000000000006</v>
      </c>
      <c r="L63" s="408">
        <v>50</v>
      </c>
      <c r="M63" s="138" t="s">
        <v>7</v>
      </c>
      <c r="N63" s="138"/>
      <c r="O63" s="138"/>
      <c r="P63" s="138"/>
      <c r="Q63" s="408">
        <v>25000</v>
      </c>
      <c r="R63" s="408">
        <v>16000</v>
      </c>
      <c r="S63" s="408">
        <v>14000</v>
      </c>
      <c r="T63" s="413">
        <v>1800</v>
      </c>
      <c r="U63" s="389">
        <f>T63+S63+R63+Q63</f>
        <v>56800</v>
      </c>
      <c r="V63" s="405" t="s">
        <v>177</v>
      </c>
    </row>
    <row r="64" spans="1:22" s="129" customFormat="1" ht="12.75">
      <c r="A64" s="409"/>
      <c r="B64" s="408"/>
      <c r="C64" s="425"/>
      <c r="D64" s="415"/>
      <c r="E64" s="408"/>
      <c r="F64" s="408"/>
      <c r="G64" s="408"/>
      <c r="H64" s="408"/>
      <c r="I64" s="408"/>
      <c r="J64" s="408"/>
      <c r="K64" s="401"/>
      <c r="L64" s="408"/>
      <c r="M64" s="138" t="s">
        <v>8</v>
      </c>
      <c r="N64" s="138">
        <v>150</v>
      </c>
      <c r="O64" s="138">
        <v>2</v>
      </c>
      <c r="P64" s="138">
        <v>1.5</v>
      </c>
      <c r="Q64" s="408"/>
      <c r="R64" s="408"/>
      <c r="S64" s="408"/>
      <c r="T64" s="413"/>
      <c r="U64" s="390"/>
      <c r="V64" s="406"/>
    </row>
    <row r="65" spans="1:22" s="129" customFormat="1" ht="12.75">
      <c r="A65" s="409"/>
      <c r="B65" s="408"/>
      <c r="C65" s="425"/>
      <c r="D65" s="416"/>
      <c r="E65" s="408"/>
      <c r="F65" s="408"/>
      <c r="G65" s="408"/>
      <c r="H65" s="408"/>
      <c r="I65" s="408"/>
      <c r="J65" s="408"/>
      <c r="K65" s="401"/>
      <c r="L65" s="408"/>
      <c r="M65" s="138" t="s">
        <v>394</v>
      </c>
      <c r="N65" s="138"/>
      <c r="O65" s="138"/>
      <c r="P65" s="138"/>
      <c r="Q65" s="408"/>
      <c r="R65" s="408"/>
      <c r="S65" s="408"/>
      <c r="T65" s="413"/>
      <c r="U65" s="390"/>
      <c r="V65" s="407"/>
    </row>
    <row r="66" spans="1:22" s="129" customFormat="1" ht="12.75" customHeight="1">
      <c r="A66" s="409">
        <v>21</v>
      </c>
      <c r="B66" s="408" t="s">
        <v>389</v>
      </c>
      <c r="C66" s="414" t="s">
        <v>466</v>
      </c>
      <c r="D66" s="414" t="s">
        <v>467</v>
      </c>
      <c r="E66" s="408">
        <v>200</v>
      </c>
      <c r="F66" s="408" t="s">
        <v>468</v>
      </c>
      <c r="G66" s="408" t="s">
        <v>469</v>
      </c>
      <c r="H66" s="408">
        <v>502</v>
      </c>
      <c r="I66" s="408">
        <v>1.8</v>
      </c>
      <c r="J66" s="408">
        <v>0.3</v>
      </c>
      <c r="K66" s="401">
        <f>9.81*0.6*J66*I66*1.2</f>
        <v>3.814128</v>
      </c>
      <c r="L66" s="408">
        <v>40</v>
      </c>
      <c r="M66" s="138" t="s">
        <v>7</v>
      </c>
      <c r="N66" s="138"/>
      <c r="O66" s="138"/>
      <c r="P66" s="138"/>
      <c r="Q66" s="408">
        <v>8000</v>
      </c>
      <c r="R66" s="408">
        <v>10000</v>
      </c>
      <c r="S66" s="408">
        <v>8000</v>
      </c>
      <c r="T66" s="413">
        <v>1800</v>
      </c>
      <c r="U66" s="389">
        <f>T66+S66+R66+Q66</f>
        <v>27800</v>
      </c>
      <c r="V66" s="405" t="s">
        <v>177</v>
      </c>
    </row>
    <row r="67" spans="1:22" s="129" customFormat="1" ht="12.75">
      <c r="A67" s="409"/>
      <c r="B67" s="408"/>
      <c r="C67" s="415"/>
      <c r="D67" s="415"/>
      <c r="E67" s="408"/>
      <c r="F67" s="408"/>
      <c r="G67" s="408"/>
      <c r="H67" s="408"/>
      <c r="I67" s="408"/>
      <c r="J67" s="408"/>
      <c r="K67" s="401"/>
      <c r="L67" s="408"/>
      <c r="M67" s="138" t="s">
        <v>8</v>
      </c>
      <c r="N67" s="138"/>
      <c r="O67" s="138"/>
      <c r="P67" s="138"/>
      <c r="Q67" s="408"/>
      <c r="R67" s="408"/>
      <c r="S67" s="408"/>
      <c r="T67" s="413"/>
      <c r="U67" s="390"/>
      <c r="V67" s="406"/>
    </row>
    <row r="68" spans="1:22" s="129" customFormat="1" ht="12.75">
      <c r="A68" s="409"/>
      <c r="B68" s="408"/>
      <c r="C68" s="416"/>
      <c r="D68" s="416"/>
      <c r="E68" s="408"/>
      <c r="F68" s="408"/>
      <c r="G68" s="408"/>
      <c r="H68" s="408"/>
      <c r="I68" s="408"/>
      <c r="J68" s="408"/>
      <c r="K68" s="401"/>
      <c r="L68" s="408"/>
      <c r="M68" s="138" t="s">
        <v>394</v>
      </c>
      <c r="N68" s="138"/>
      <c r="O68" s="138"/>
      <c r="P68" s="138"/>
      <c r="Q68" s="408"/>
      <c r="R68" s="408"/>
      <c r="S68" s="408"/>
      <c r="T68" s="413"/>
      <c r="U68" s="390"/>
      <c r="V68" s="407"/>
    </row>
    <row r="69" spans="1:22" s="129" customFormat="1" ht="12.75" customHeight="1">
      <c r="A69" s="409">
        <v>22</v>
      </c>
      <c r="B69" s="408" t="s">
        <v>389</v>
      </c>
      <c r="C69" s="414" t="s">
        <v>470</v>
      </c>
      <c r="D69" s="410" t="s">
        <v>471</v>
      </c>
      <c r="E69" s="408">
        <v>500</v>
      </c>
      <c r="F69" s="408" t="s">
        <v>472</v>
      </c>
      <c r="G69" s="408" t="s">
        <v>473</v>
      </c>
      <c r="H69" s="408">
        <v>538</v>
      </c>
      <c r="I69" s="408">
        <v>3</v>
      </c>
      <c r="J69" s="408">
        <v>0.8</v>
      </c>
      <c r="K69" s="401">
        <f>9.81*0.6*J69*I69*1.2</f>
        <v>16.95168</v>
      </c>
      <c r="L69" s="408">
        <v>60</v>
      </c>
      <c r="M69" s="138" t="s">
        <v>7</v>
      </c>
      <c r="N69" s="138">
        <v>6</v>
      </c>
      <c r="O69" s="138">
        <v>0.5</v>
      </c>
      <c r="P69" s="138">
        <v>3</v>
      </c>
      <c r="Q69" s="408">
        <v>15000</v>
      </c>
      <c r="R69" s="408">
        <v>15000</v>
      </c>
      <c r="S69" s="408">
        <v>14000</v>
      </c>
      <c r="T69" s="413">
        <v>1800</v>
      </c>
      <c r="U69" s="389">
        <f>T69+S69+R69+Q69</f>
        <v>45800</v>
      </c>
      <c r="V69" s="417" t="s">
        <v>177</v>
      </c>
    </row>
    <row r="70" spans="1:22" s="129" customFormat="1" ht="12.75">
      <c r="A70" s="409"/>
      <c r="B70" s="408"/>
      <c r="C70" s="415"/>
      <c r="D70" s="411"/>
      <c r="E70" s="408"/>
      <c r="F70" s="408"/>
      <c r="G70" s="408"/>
      <c r="H70" s="408"/>
      <c r="I70" s="408"/>
      <c r="J70" s="408"/>
      <c r="K70" s="401"/>
      <c r="L70" s="408"/>
      <c r="M70" s="138" t="s">
        <v>8</v>
      </c>
      <c r="N70" s="138">
        <v>50</v>
      </c>
      <c r="O70" s="138">
        <v>2.5</v>
      </c>
      <c r="P70" s="138">
        <v>2</v>
      </c>
      <c r="Q70" s="408"/>
      <c r="R70" s="408"/>
      <c r="S70" s="408"/>
      <c r="T70" s="413"/>
      <c r="U70" s="390"/>
      <c r="V70" s="418"/>
    </row>
    <row r="71" spans="1:22" s="129" customFormat="1" ht="12.75">
      <c r="A71" s="409"/>
      <c r="B71" s="408"/>
      <c r="C71" s="416"/>
      <c r="D71" s="412"/>
      <c r="E71" s="408"/>
      <c r="F71" s="408"/>
      <c r="G71" s="408"/>
      <c r="H71" s="408"/>
      <c r="I71" s="408"/>
      <c r="J71" s="408"/>
      <c r="K71" s="401"/>
      <c r="L71" s="408"/>
      <c r="M71" s="138" t="s">
        <v>394</v>
      </c>
      <c r="N71" s="138"/>
      <c r="O71" s="138"/>
      <c r="P71" s="138"/>
      <c r="Q71" s="408"/>
      <c r="R71" s="408"/>
      <c r="S71" s="408"/>
      <c r="T71" s="413"/>
      <c r="U71" s="390"/>
      <c r="V71" s="419"/>
    </row>
    <row r="72" spans="1:22" s="129" customFormat="1" ht="12.75" customHeight="1">
      <c r="A72" s="409">
        <v>23</v>
      </c>
      <c r="B72" s="408" t="s">
        <v>389</v>
      </c>
      <c r="C72" s="414" t="s">
        <v>474</v>
      </c>
      <c r="D72" s="410" t="s">
        <v>475</v>
      </c>
      <c r="E72" s="408">
        <v>500</v>
      </c>
      <c r="F72" s="408" t="s">
        <v>476</v>
      </c>
      <c r="G72" s="408" t="s">
        <v>477</v>
      </c>
      <c r="H72" s="408">
        <v>550</v>
      </c>
      <c r="I72" s="408">
        <v>1.8</v>
      </c>
      <c r="J72" s="408">
        <v>0.5</v>
      </c>
      <c r="K72" s="401">
        <f>9.81*0.6*J72*I72*1.2</f>
        <v>6.35688</v>
      </c>
      <c r="L72" s="408">
        <v>80</v>
      </c>
      <c r="M72" s="138" t="s">
        <v>7</v>
      </c>
      <c r="N72" s="138">
        <v>5</v>
      </c>
      <c r="O72" s="138">
        <v>1.5</v>
      </c>
      <c r="P72" s="138">
        <v>3</v>
      </c>
      <c r="Q72" s="408">
        <v>15000</v>
      </c>
      <c r="R72" s="408">
        <v>14000</v>
      </c>
      <c r="S72" s="408">
        <v>14000</v>
      </c>
      <c r="T72" s="413">
        <v>1800</v>
      </c>
      <c r="U72" s="389">
        <f>T72+S72+R72+Q72</f>
        <v>44800</v>
      </c>
      <c r="V72" s="405" t="s">
        <v>177</v>
      </c>
    </row>
    <row r="73" spans="1:22" s="129" customFormat="1" ht="12.75">
      <c r="A73" s="409"/>
      <c r="B73" s="408"/>
      <c r="C73" s="415"/>
      <c r="D73" s="411"/>
      <c r="E73" s="408"/>
      <c r="F73" s="408"/>
      <c r="G73" s="408"/>
      <c r="H73" s="408"/>
      <c r="I73" s="408"/>
      <c r="J73" s="408"/>
      <c r="K73" s="401"/>
      <c r="L73" s="408"/>
      <c r="M73" s="138" t="s">
        <v>8</v>
      </c>
      <c r="N73" s="138">
        <v>30</v>
      </c>
      <c r="O73" s="138">
        <v>2</v>
      </c>
      <c r="P73" s="138">
        <v>1.5</v>
      </c>
      <c r="Q73" s="408"/>
      <c r="R73" s="408"/>
      <c r="S73" s="408"/>
      <c r="T73" s="413"/>
      <c r="U73" s="390"/>
      <c r="V73" s="406"/>
    </row>
    <row r="74" spans="1:22" s="129" customFormat="1" ht="12.75">
      <c r="A74" s="409"/>
      <c r="B74" s="408"/>
      <c r="C74" s="416"/>
      <c r="D74" s="412"/>
      <c r="E74" s="408"/>
      <c r="F74" s="408"/>
      <c r="G74" s="408"/>
      <c r="H74" s="408"/>
      <c r="I74" s="408"/>
      <c r="J74" s="408"/>
      <c r="K74" s="401"/>
      <c r="L74" s="408"/>
      <c r="M74" s="138" t="s">
        <v>394</v>
      </c>
      <c r="N74" s="138"/>
      <c r="O74" s="138"/>
      <c r="P74" s="138"/>
      <c r="Q74" s="408"/>
      <c r="R74" s="408"/>
      <c r="S74" s="408"/>
      <c r="T74" s="413"/>
      <c r="U74" s="390"/>
      <c r="V74" s="407"/>
    </row>
    <row r="75" spans="1:22" s="129" customFormat="1" ht="12.75" customHeight="1">
      <c r="A75" s="409">
        <v>24</v>
      </c>
      <c r="B75" s="408" t="s">
        <v>389</v>
      </c>
      <c r="C75" s="414" t="s">
        <v>478</v>
      </c>
      <c r="D75" s="410" t="s">
        <v>479</v>
      </c>
      <c r="E75" s="408">
        <v>300</v>
      </c>
      <c r="F75" s="424" t="s">
        <v>480</v>
      </c>
      <c r="G75" s="424" t="s">
        <v>481</v>
      </c>
      <c r="H75" s="408">
        <v>531</v>
      </c>
      <c r="I75" s="408">
        <v>4</v>
      </c>
      <c r="J75" s="408">
        <v>0.4</v>
      </c>
      <c r="K75" s="401">
        <f>9.81*0.6*J75*I75*1.2</f>
        <v>11.30112</v>
      </c>
      <c r="L75" s="408">
        <v>60</v>
      </c>
      <c r="M75" s="138" t="s">
        <v>7</v>
      </c>
      <c r="N75" s="138"/>
      <c r="O75" s="138"/>
      <c r="P75" s="138"/>
      <c r="Q75" s="408">
        <v>14000</v>
      </c>
      <c r="R75" s="408">
        <v>13000</v>
      </c>
      <c r="S75" s="408">
        <v>12000</v>
      </c>
      <c r="T75" s="413">
        <v>1600</v>
      </c>
      <c r="U75" s="389">
        <f>T75+S75+R75+Q75</f>
        <v>40600</v>
      </c>
      <c r="V75" s="405" t="s">
        <v>177</v>
      </c>
    </row>
    <row r="76" spans="1:22" s="129" customFormat="1" ht="12.75">
      <c r="A76" s="409"/>
      <c r="B76" s="408"/>
      <c r="C76" s="415"/>
      <c r="D76" s="411"/>
      <c r="E76" s="408"/>
      <c r="F76" s="424"/>
      <c r="G76" s="424"/>
      <c r="H76" s="408"/>
      <c r="I76" s="408"/>
      <c r="J76" s="408"/>
      <c r="K76" s="401"/>
      <c r="L76" s="408"/>
      <c r="M76" s="138" t="s">
        <v>8</v>
      </c>
      <c r="N76" s="138">
        <v>60</v>
      </c>
      <c r="O76" s="138">
        <v>2</v>
      </c>
      <c r="P76" s="138">
        <v>1.5</v>
      </c>
      <c r="Q76" s="408"/>
      <c r="R76" s="408"/>
      <c r="S76" s="408"/>
      <c r="T76" s="413"/>
      <c r="U76" s="390"/>
      <c r="V76" s="406"/>
    </row>
    <row r="77" spans="1:22" s="129" customFormat="1" ht="12.75">
      <c r="A77" s="409"/>
      <c r="B77" s="408"/>
      <c r="C77" s="416"/>
      <c r="D77" s="412"/>
      <c r="E77" s="408"/>
      <c r="F77" s="424"/>
      <c r="G77" s="424"/>
      <c r="H77" s="408"/>
      <c r="I77" s="408"/>
      <c r="J77" s="408"/>
      <c r="K77" s="401"/>
      <c r="L77" s="408"/>
      <c r="M77" s="138" t="s">
        <v>394</v>
      </c>
      <c r="N77" s="138"/>
      <c r="O77" s="138"/>
      <c r="P77" s="138"/>
      <c r="Q77" s="408"/>
      <c r="R77" s="408"/>
      <c r="S77" s="408"/>
      <c r="T77" s="413"/>
      <c r="U77" s="390"/>
      <c r="V77" s="407"/>
    </row>
    <row r="78" spans="1:22" s="129" customFormat="1" ht="12.75" customHeight="1">
      <c r="A78" s="409">
        <v>25</v>
      </c>
      <c r="B78" s="408" t="s">
        <v>389</v>
      </c>
      <c r="C78" s="414" t="s">
        <v>478</v>
      </c>
      <c r="D78" s="410" t="s">
        <v>482</v>
      </c>
      <c r="E78" s="408">
        <v>300</v>
      </c>
      <c r="F78" s="408" t="s">
        <v>483</v>
      </c>
      <c r="G78" s="408" t="s">
        <v>484</v>
      </c>
      <c r="H78" s="408">
        <v>530</v>
      </c>
      <c r="I78" s="408">
        <v>2</v>
      </c>
      <c r="J78" s="408">
        <v>0.4</v>
      </c>
      <c r="K78" s="401">
        <f>9.81*0.6*J78*I78*1.2</f>
        <v>5.65056</v>
      </c>
      <c r="L78" s="408">
        <v>50</v>
      </c>
      <c r="M78" s="138" t="s">
        <v>7</v>
      </c>
      <c r="N78" s="138"/>
      <c r="O78" s="138"/>
      <c r="P78" s="138"/>
      <c r="Q78" s="408">
        <v>12000</v>
      </c>
      <c r="R78" s="408">
        <v>13000</v>
      </c>
      <c r="S78" s="408">
        <v>12000</v>
      </c>
      <c r="T78" s="413">
        <v>1600</v>
      </c>
      <c r="U78" s="389">
        <f>T78+S78+R78+Q78</f>
        <v>38600</v>
      </c>
      <c r="V78" s="405" t="s">
        <v>177</v>
      </c>
    </row>
    <row r="79" spans="1:22" s="129" customFormat="1" ht="12.75">
      <c r="A79" s="409"/>
      <c r="B79" s="408"/>
      <c r="C79" s="415"/>
      <c r="D79" s="411"/>
      <c r="E79" s="408"/>
      <c r="F79" s="408"/>
      <c r="G79" s="408"/>
      <c r="H79" s="408"/>
      <c r="I79" s="408"/>
      <c r="J79" s="408"/>
      <c r="K79" s="401"/>
      <c r="L79" s="408"/>
      <c r="M79" s="138" t="s">
        <v>8</v>
      </c>
      <c r="N79" s="138">
        <v>10</v>
      </c>
      <c r="O79" s="138">
        <v>2</v>
      </c>
      <c r="P79" s="138">
        <v>1.5</v>
      </c>
      <c r="Q79" s="408"/>
      <c r="R79" s="408"/>
      <c r="S79" s="408"/>
      <c r="T79" s="413"/>
      <c r="U79" s="390"/>
      <c r="V79" s="406"/>
    </row>
    <row r="80" spans="1:22" s="129" customFormat="1" ht="12.75">
      <c r="A80" s="409"/>
      <c r="B80" s="408"/>
      <c r="C80" s="416"/>
      <c r="D80" s="412"/>
      <c r="E80" s="408"/>
      <c r="F80" s="408"/>
      <c r="G80" s="408"/>
      <c r="H80" s="408"/>
      <c r="I80" s="408"/>
      <c r="J80" s="408"/>
      <c r="K80" s="401"/>
      <c r="L80" s="408"/>
      <c r="M80" s="138" t="s">
        <v>394</v>
      </c>
      <c r="N80" s="138"/>
      <c r="O80" s="138"/>
      <c r="P80" s="138"/>
      <c r="Q80" s="408"/>
      <c r="R80" s="408"/>
      <c r="S80" s="408"/>
      <c r="T80" s="413"/>
      <c r="U80" s="390"/>
      <c r="V80" s="407"/>
    </row>
    <row r="81" spans="1:22" s="129" customFormat="1" ht="12.75" customHeight="1">
      <c r="A81" s="409">
        <v>26</v>
      </c>
      <c r="B81" s="408" t="s">
        <v>389</v>
      </c>
      <c r="C81" s="410" t="s">
        <v>485</v>
      </c>
      <c r="D81" s="421" t="s">
        <v>486</v>
      </c>
      <c r="E81" s="420">
        <v>200</v>
      </c>
      <c r="F81" s="420" t="s">
        <v>487</v>
      </c>
      <c r="G81" s="420" t="s">
        <v>488</v>
      </c>
      <c r="H81" s="420">
        <v>513</v>
      </c>
      <c r="I81" s="420">
        <v>3.5</v>
      </c>
      <c r="J81" s="420">
        <v>0.2</v>
      </c>
      <c r="K81" s="401">
        <f>9.81*0.6*J81*I81*1.2</f>
        <v>4.944240000000001</v>
      </c>
      <c r="L81" s="408">
        <v>50</v>
      </c>
      <c r="M81" s="138" t="s">
        <v>7</v>
      </c>
      <c r="N81" s="138">
        <v>5</v>
      </c>
      <c r="O81" s="138">
        <v>1.5</v>
      </c>
      <c r="P81" s="138">
        <v>1</v>
      </c>
      <c r="Q81" s="408">
        <v>10000</v>
      </c>
      <c r="R81" s="408">
        <v>11000</v>
      </c>
      <c r="S81" s="408">
        <v>8000</v>
      </c>
      <c r="T81" s="413">
        <v>1600</v>
      </c>
      <c r="U81" s="389">
        <f>T81+S81+R81+Q81</f>
        <v>30600</v>
      </c>
      <c r="V81" s="405" t="s">
        <v>177</v>
      </c>
    </row>
    <row r="82" spans="1:22" s="129" customFormat="1" ht="12.75">
      <c r="A82" s="409"/>
      <c r="B82" s="408"/>
      <c r="C82" s="411"/>
      <c r="D82" s="422"/>
      <c r="E82" s="420"/>
      <c r="F82" s="420"/>
      <c r="G82" s="420"/>
      <c r="H82" s="420"/>
      <c r="I82" s="420"/>
      <c r="J82" s="420"/>
      <c r="K82" s="401"/>
      <c r="L82" s="408"/>
      <c r="M82" s="138" t="s">
        <v>8</v>
      </c>
      <c r="N82" s="138">
        <v>20</v>
      </c>
      <c r="O82" s="138">
        <v>1.5</v>
      </c>
      <c r="P82" s="138">
        <v>1.5</v>
      </c>
      <c r="Q82" s="408"/>
      <c r="R82" s="408"/>
      <c r="S82" s="408"/>
      <c r="T82" s="413"/>
      <c r="U82" s="390"/>
      <c r="V82" s="406"/>
    </row>
    <row r="83" spans="1:22" s="129" customFormat="1" ht="12.75">
      <c r="A83" s="409"/>
      <c r="B83" s="408"/>
      <c r="C83" s="412"/>
      <c r="D83" s="423"/>
      <c r="E83" s="420"/>
      <c r="F83" s="420"/>
      <c r="G83" s="420"/>
      <c r="H83" s="420"/>
      <c r="I83" s="420"/>
      <c r="J83" s="420"/>
      <c r="K83" s="401"/>
      <c r="L83" s="408"/>
      <c r="M83" s="138" t="s">
        <v>394</v>
      </c>
      <c r="N83" s="138"/>
      <c r="O83" s="138"/>
      <c r="P83" s="138"/>
      <c r="Q83" s="408"/>
      <c r="R83" s="408"/>
      <c r="S83" s="408"/>
      <c r="T83" s="413"/>
      <c r="U83" s="390"/>
      <c r="V83" s="407"/>
    </row>
    <row r="84" spans="1:22" s="129" customFormat="1" ht="12.75" customHeight="1">
      <c r="A84" s="409">
        <v>27</v>
      </c>
      <c r="B84" s="408" t="s">
        <v>389</v>
      </c>
      <c r="C84" s="410" t="s">
        <v>485</v>
      </c>
      <c r="D84" s="410" t="s">
        <v>489</v>
      </c>
      <c r="E84" s="408">
        <v>300</v>
      </c>
      <c r="F84" s="408" t="s">
        <v>490</v>
      </c>
      <c r="G84" s="408" t="s">
        <v>491</v>
      </c>
      <c r="H84" s="408">
        <v>523</v>
      </c>
      <c r="I84" s="408">
        <v>1.8</v>
      </c>
      <c r="J84" s="408">
        <v>0.2</v>
      </c>
      <c r="K84" s="401">
        <f>9.81*0.6*J84*I84*1.2</f>
        <v>2.5427519999999997</v>
      </c>
      <c r="L84" s="408">
        <v>50</v>
      </c>
      <c r="M84" s="138" t="s">
        <v>7</v>
      </c>
      <c r="N84" s="138"/>
      <c r="O84" s="138"/>
      <c r="P84" s="138"/>
      <c r="Q84" s="408">
        <v>9000</v>
      </c>
      <c r="R84" s="408">
        <v>11000</v>
      </c>
      <c r="S84" s="408">
        <v>12000</v>
      </c>
      <c r="T84" s="413">
        <v>1600</v>
      </c>
      <c r="U84" s="389">
        <f>T84+S84+R84+Q84</f>
        <v>33600</v>
      </c>
      <c r="V84" s="405" t="s">
        <v>177</v>
      </c>
    </row>
    <row r="85" spans="1:22" s="129" customFormat="1" ht="12.75">
      <c r="A85" s="409"/>
      <c r="B85" s="408"/>
      <c r="C85" s="411"/>
      <c r="D85" s="411"/>
      <c r="E85" s="408"/>
      <c r="F85" s="408"/>
      <c r="G85" s="408"/>
      <c r="H85" s="408"/>
      <c r="I85" s="408"/>
      <c r="J85" s="408"/>
      <c r="K85" s="401"/>
      <c r="L85" s="408"/>
      <c r="M85" s="138" t="s">
        <v>8</v>
      </c>
      <c r="N85" s="138">
        <v>20</v>
      </c>
      <c r="O85" s="138">
        <v>1.5</v>
      </c>
      <c r="P85" s="138">
        <v>1.5</v>
      </c>
      <c r="Q85" s="408"/>
      <c r="R85" s="408"/>
      <c r="S85" s="408"/>
      <c r="T85" s="413"/>
      <c r="U85" s="390"/>
      <c r="V85" s="406"/>
    </row>
    <row r="86" spans="1:22" s="129" customFormat="1" ht="12.75">
      <c r="A86" s="409"/>
      <c r="B86" s="408"/>
      <c r="C86" s="412"/>
      <c r="D86" s="412"/>
      <c r="E86" s="408"/>
      <c r="F86" s="408"/>
      <c r="G86" s="408"/>
      <c r="H86" s="408"/>
      <c r="I86" s="408"/>
      <c r="J86" s="408"/>
      <c r="K86" s="401"/>
      <c r="L86" s="408"/>
      <c r="M86" s="138" t="s">
        <v>394</v>
      </c>
      <c r="N86" s="138"/>
      <c r="O86" s="138"/>
      <c r="P86" s="138"/>
      <c r="Q86" s="408"/>
      <c r="R86" s="408"/>
      <c r="S86" s="408"/>
      <c r="T86" s="413"/>
      <c r="U86" s="390"/>
      <c r="V86" s="407"/>
    </row>
    <row r="87" spans="1:22" s="129" customFormat="1" ht="12.75" customHeight="1">
      <c r="A87" s="409">
        <v>28</v>
      </c>
      <c r="B87" s="408" t="s">
        <v>389</v>
      </c>
      <c r="C87" s="410" t="s">
        <v>485</v>
      </c>
      <c r="D87" s="410" t="s">
        <v>492</v>
      </c>
      <c r="E87" s="408">
        <v>400</v>
      </c>
      <c r="F87" s="408" t="s">
        <v>493</v>
      </c>
      <c r="G87" s="408" t="s">
        <v>494</v>
      </c>
      <c r="H87" s="408">
        <v>512</v>
      </c>
      <c r="I87" s="408">
        <v>3</v>
      </c>
      <c r="J87" s="408">
        <v>0.25</v>
      </c>
      <c r="K87" s="401">
        <f>9.81*0.6*J87*I87*1.2</f>
        <v>5.2974000000000006</v>
      </c>
      <c r="L87" s="408">
        <v>40</v>
      </c>
      <c r="M87" s="138" t="s">
        <v>7</v>
      </c>
      <c r="N87" s="138"/>
      <c r="O87" s="138"/>
      <c r="P87" s="138"/>
      <c r="Q87" s="408">
        <v>12000</v>
      </c>
      <c r="R87" s="408">
        <v>11000</v>
      </c>
      <c r="S87" s="408">
        <v>14000</v>
      </c>
      <c r="T87" s="413">
        <v>1700</v>
      </c>
      <c r="U87" s="389">
        <f>T87+S87+R87+Q87</f>
        <v>38700</v>
      </c>
      <c r="V87" s="405" t="s">
        <v>177</v>
      </c>
    </row>
    <row r="88" spans="1:22" s="129" customFormat="1" ht="12.75">
      <c r="A88" s="409"/>
      <c r="B88" s="408"/>
      <c r="C88" s="411"/>
      <c r="D88" s="411"/>
      <c r="E88" s="408"/>
      <c r="F88" s="408"/>
      <c r="G88" s="408"/>
      <c r="H88" s="408"/>
      <c r="I88" s="408"/>
      <c r="J88" s="408"/>
      <c r="K88" s="401"/>
      <c r="L88" s="408"/>
      <c r="M88" s="138" t="s">
        <v>8</v>
      </c>
      <c r="N88" s="138">
        <v>50</v>
      </c>
      <c r="O88" s="138">
        <v>1.5</v>
      </c>
      <c r="P88" s="138">
        <v>1.5</v>
      </c>
      <c r="Q88" s="408"/>
      <c r="R88" s="408"/>
      <c r="S88" s="408"/>
      <c r="T88" s="413"/>
      <c r="U88" s="390"/>
      <c r="V88" s="406"/>
    </row>
    <row r="89" spans="1:22" s="129" customFormat="1" ht="12.75">
      <c r="A89" s="409"/>
      <c r="B89" s="408"/>
      <c r="C89" s="412"/>
      <c r="D89" s="412"/>
      <c r="E89" s="408"/>
      <c r="F89" s="408"/>
      <c r="G89" s="408"/>
      <c r="H89" s="408"/>
      <c r="I89" s="408"/>
      <c r="J89" s="408"/>
      <c r="K89" s="401"/>
      <c r="L89" s="408"/>
      <c r="M89" s="138" t="s">
        <v>394</v>
      </c>
      <c r="N89" s="138"/>
      <c r="O89" s="138"/>
      <c r="P89" s="138"/>
      <c r="Q89" s="408"/>
      <c r="R89" s="408"/>
      <c r="S89" s="408"/>
      <c r="T89" s="413"/>
      <c r="U89" s="390"/>
      <c r="V89" s="407"/>
    </row>
    <row r="90" spans="1:22" s="129" customFormat="1" ht="12.75" customHeight="1">
      <c r="A90" s="409">
        <v>29</v>
      </c>
      <c r="B90" s="408" t="s">
        <v>389</v>
      </c>
      <c r="C90" s="410" t="s">
        <v>495</v>
      </c>
      <c r="D90" s="410" t="s">
        <v>496</v>
      </c>
      <c r="E90" s="408">
        <v>300</v>
      </c>
      <c r="F90" s="408" t="s">
        <v>497</v>
      </c>
      <c r="G90" s="408" t="s">
        <v>498</v>
      </c>
      <c r="H90" s="408">
        <v>521</v>
      </c>
      <c r="I90" s="408">
        <v>5.5</v>
      </c>
      <c r="J90" s="408">
        <v>0.25</v>
      </c>
      <c r="K90" s="401">
        <f>9.81*0.6*J90*I90*1.2</f>
        <v>9.711899999999998</v>
      </c>
      <c r="L90" s="408">
        <v>50</v>
      </c>
      <c r="M90" s="138" t="s">
        <v>7</v>
      </c>
      <c r="N90" s="138"/>
      <c r="O90" s="138"/>
      <c r="P90" s="138"/>
      <c r="Q90" s="408">
        <v>12000</v>
      </c>
      <c r="R90" s="408">
        <v>10000</v>
      </c>
      <c r="S90" s="408">
        <v>16000</v>
      </c>
      <c r="T90" s="413">
        <v>1700</v>
      </c>
      <c r="U90" s="389">
        <f>T90+S90+R90+Q90</f>
        <v>39700</v>
      </c>
      <c r="V90" s="405" t="s">
        <v>177</v>
      </c>
    </row>
    <row r="91" spans="1:22" s="129" customFormat="1" ht="12.75">
      <c r="A91" s="409"/>
      <c r="B91" s="408"/>
      <c r="C91" s="411"/>
      <c r="D91" s="411"/>
      <c r="E91" s="408"/>
      <c r="F91" s="408"/>
      <c r="G91" s="408"/>
      <c r="H91" s="408"/>
      <c r="I91" s="408"/>
      <c r="J91" s="408"/>
      <c r="K91" s="401"/>
      <c r="L91" s="408"/>
      <c r="M91" s="138" t="s">
        <v>8</v>
      </c>
      <c r="N91" s="138">
        <v>60</v>
      </c>
      <c r="O91" s="138">
        <v>1</v>
      </c>
      <c r="P91" s="138">
        <v>1</v>
      </c>
      <c r="Q91" s="408"/>
      <c r="R91" s="408"/>
      <c r="S91" s="408"/>
      <c r="T91" s="413"/>
      <c r="U91" s="390"/>
      <c r="V91" s="406"/>
    </row>
    <row r="92" spans="1:22" s="129" customFormat="1" ht="12.75">
      <c r="A92" s="409"/>
      <c r="B92" s="408"/>
      <c r="C92" s="412"/>
      <c r="D92" s="412"/>
      <c r="E92" s="408"/>
      <c r="F92" s="408"/>
      <c r="G92" s="408"/>
      <c r="H92" s="408"/>
      <c r="I92" s="408"/>
      <c r="J92" s="408"/>
      <c r="K92" s="401"/>
      <c r="L92" s="408"/>
      <c r="M92" s="138" t="s">
        <v>394</v>
      </c>
      <c r="N92" s="138"/>
      <c r="O92" s="138"/>
      <c r="P92" s="138"/>
      <c r="Q92" s="408"/>
      <c r="R92" s="408"/>
      <c r="S92" s="408"/>
      <c r="T92" s="413"/>
      <c r="U92" s="390"/>
      <c r="V92" s="407"/>
    </row>
    <row r="93" spans="1:22" s="129" customFormat="1" ht="12.75" customHeight="1">
      <c r="A93" s="409">
        <v>30</v>
      </c>
      <c r="B93" s="408" t="s">
        <v>389</v>
      </c>
      <c r="C93" s="410" t="s">
        <v>499</v>
      </c>
      <c r="D93" s="414" t="s">
        <v>500</v>
      </c>
      <c r="E93" s="408">
        <v>300</v>
      </c>
      <c r="F93" s="408" t="s">
        <v>501</v>
      </c>
      <c r="G93" s="408" t="s">
        <v>502</v>
      </c>
      <c r="H93" s="408">
        <v>546</v>
      </c>
      <c r="I93" s="408">
        <v>2</v>
      </c>
      <c r="J93" s="408">
        <v>0.2</v>
      </c>
      <c r="K93" s="401">
        <f>9.81*0.6*J93*I93*1.2</f>
        <v>2.82528</v>
      </c>
      <c r="L93" s="408">
        <v>50</v>
      </c>
      <c r="M93" s="138" t="s">
        <v>7</v>
      </c>
      <c r="N93" s="138"/>
      <c r="O93" s="138"/>
      <c r="P93" s="138"/>
      <c r="Q93" s="408">
        <v>10000</v>
      </c>
      <c r="R93" s="408">
        <v>8000</v>
      </c>
      <c r="S93" s="408">
        <v>13000</v>
      </c>
      <c r="T93" s="413">
        <v>1600</v>
      </c>
      <c r="U93" s="389">
        <f>T93+S93+R93+Q93</f>
        <v>32600</v>
      </c>
      <c r="V93" s="405" t="s">
        <v>177</v>
      </c>
    </row>
    <row r="94" spans="1:22" s="129" customFormat="1" ht="12.75">
      <c r="A94" s="409"/>
      <c r="B94" s="408"/>
      <c r="C94" s="411"/>
      <c r="D94" s="415"/>
      <c r="E94" s="408"/>
      <c r="F94" s="408"/>
      <c r="G94" s="408"/>
      <c r="H94" s="408"/>
      <c r="I94" s="408"/>
      <c r="J94" s="408"/>
      <c r="K94" s="401"/>
      <c r="L94" s="408"/>
      <c r="M94" s="138" t="s">
        <v>8</v>
      </c>
      <c r="N94" s="138">
        <v>20</v>
      </c>
      <c r="O94" s="138">
        <v>1</v>
      </c>
      <c r="P94" s="138">
        <v>1</v>
      </c>
      <c r="Q94" s="408"/>
      <c r="R94" s="408"/>
      <c r="S94" s="408"/>
      <c r="T94" s="413"/>
      <c r="U94" s="390"/>
      <c r="V94" s="406"/>
    </row>
    <row r="95" spans="1:22" s="129" customFormat="1" ht="12.75">
      <c r="A95" s="409"/>
      <c r="B95" s="408"/>
      <c r="C95" s="412"/>
      <c r="D95" s="416"/>
      <c r="E95" s="408"/>
      <c r="F95" s="408"/>
      <c r="G95" s="408"/>
      <c r="H95" s="408"/>
      <c r="I95" s="408"/>
      <c r="J95" s="408"/>
      <c r="K95" s="401"/>
      <c r="L95" s="408"/>
      <c r="M95" s="138" t="s">
        <v>394</v>
      </c>
      <c r="N95" s="138"/>
      <c r="O95" s="138"/>
      <c r="P95" s="138"/>
      <c r="Q95" s="408"/>
      <c r="R95" s="408"/>
      <c r="S95" s="408"/>
      <c r="T95" s="413"/>
      <c r="U95" s="390"/>
      <c r="V95" s="407"/>
    </row>
    <row r="96" spans="1:22" s="129" customFormat="1" ht="12.75" customHeight="1">
      <c r="A96" s="409">
        <v>31</v>
      </c>
      <c r="B96" s="408" t="s">
        <v>389</v>
      </c>
      <c r="C96" s="410" t="s">
        <v>499</v>
      </c>
      <c r="D96" s="410" t="s">
        <v>503</v>
      </c>
      <c r="E96" s="408">
        <v>300</v>
      </c>
      <c r="F96" s="408" t="s">
        <v>504</v>
      </c>
      <c r="G96" s="408" t="s">
        <v>505</v>
      </c>
      <c r="H96" s="408">
        <v>538</v>
      </c>
      <c r="I96" s="408">
        <v>7</v>
      </c>
      <c r="J96" s="408">
        <v>0.2</v>
      </c>
      <c r="K96" s="401">
        <f>9.81*0.6*J96*I96*1.2</f>
        <v>9.888480000000001</v>
      </c>
      <c r="L96" s="408">
        <v>50</v>
      </c>
      <c r="M96" s="138" t="s">
        <v>7</v>
      </c>
      <c r="N96" s="138"/>
      <c r="O96" s="138"/>
      <c r="P96" s="138"/>
      <c r="Q96" s="408">
        <v>12000</v>
      </c>
      <c r="R96" s="408">
        <v>10000</v>
      </c>
      <c r="S96" s="408">
        <v>17000</v>
      </c>
      <c r="T96" s="413">
        <v>1600</v>
      </c>
      <c r="U96" s="389">
        <f>T96+S96+R96+Q96</f>
        <v>40600</v>
      </c>
      <c r="V96" s="405" t="s">
        <v>177</v>
      </c>
    </row>
    <row r="97" spans="1:22" s="129" customFormat="1" ht="12.75">
      <c r="A97" s="409"/>
      <c r="B97" s="408"/>
      <c r="C97" s="411"/>
      <c r="D97" s="411"/>
      <c r="E97" s="408"/>
      <c r="F97" s="408"/>
      <c r="G97" s="408"/>
      <c r="H97" s="408"/>
      <c r="I97" s="408"/>
      <c r="J97" s="408"/>
      <c r="K97" s="401"/>
      <c r="L97" s="408"/>
      <c r="M97" s="138" t="s">
        <v>8</v>
      </c>
      <c r="N97" s="138">
        <v>60</v>
      </c>
      <c r="O97" s="138">
        <v>1.5</v>
      </c>
      <c r="P97" s="138">
        <v>1</v>
      </c>
      <c r="Q97" s="408"/>
      <c r="R97" s="408"/>
      <c r="S97" s="408"/>
      <c r="T97" s="413"/>
      <c r="U97" s="390"/>
      <c r="V97" s="406"/>
    </row>
    <row r="98" spans="1:22" s="129" customFormat="1" ht="12.75">
      <c r="A98" s="409"/>
      <c r="B98" s="408"/>
      <c r="C98" s="412"/>
      <c r="D98" s="412"/>
      <c r="E98" s="408"/>
      <c r="F98" s="408"/>
      <c r="G98" s="408"/>
      <c r="H98" s="408"/>
      <c r="I98" s="408"/>
      <c r="J98" s="408"/>
      <c r="K98" s="401"/>
      <c r="L98" s="408"/>
      <c r="M98" s="138" t="s">
        <v>394</v>
      </c>
      <c r="N98" s="138"/>
      <c r="O98" s="138"/>
      <c r="P98" s="138"/>
      <c r="Q98" s="408"/>
      <c r="R98" s="408"/>
      <c r="S98" s="408"/>
      <c r="T98" s="413"/>
      <c r="U98" s="390"/>
      <c r="V98" s="407"/>
    </row>
    <row r="99" spans="1:22" s="129" customFormat="1" ht="12.75" customHeight="1">
      <c r="A99" s="409">
        <v>32</v>
      </c>
      <c r="B99" s="408" t="s">
        <v>389</v>
      </c>
      <c r="C99" s="414" t="s">
        <v>506</v>
      </c>
      <c r="D99" s="414" t="s">
        <v>507</v>
      </c>
      <c r="E99" s="408">
        <v>300</v>
      </c>
      <c r="F99" s="408" t="s">
        <v>508</v>
      </c>
      <c r="G99" s="408" t="s">
        <v>509</v>
      </c>
      <c r="H99" s="408">
        <v>525</v>
      </c>
      <c r="I99" s="408">
        <v>3</v>
      </c>
      <c r="J99" s="408">
        <v>0.6</v>
      </c>
      <c r="K99" s="401">
        <f>9.81*0.6*J99*I99*1.2</f>
        <v>12.713759999999999</v>
      </c>
      <c r="L99" s="408">
        <v>30</v>
      </c>
      <c r="M99" s="138" t="s">
        <v>7</v>
      </c>
      <c r="N99" s="138">
        <v>10</v>
      </c>
      <c r="O99" s="138">
        <v>1.5</v>
      </c>
      <c r="P99" s="138">
        <v>3</v>
      </c>
      <c r="Q99" s="408">
        <v>17000</v>
      </c>
      <c r="R99" s="408">
        <v>12000</v>
      </c>
      <c r="S99" s="408">
        <v>10000</v>
      </c>
      <c r="T99" s="413">
        <v>1600</v>
      </c>
      <c r="U99" s="389">
        <f>T99+S99+R99+Q99</f>
        <v>40600</v>
      </c>
      <c r="V99" s="405" t="s">
        <v>177</v>
      </c>
    </row>
    <row r="100" spans="1:22" s="129" customFormat="1" ht="12.75">
      <c r="A100" s="409"/>
      <c r="B100" s="408"/>
      <c r="C100" s="415"/>
      <c r="D100" s="415"/>
      <c r="E100" s="408"/>
      <c r="F100" s="408"/>
      <c r="G100" s="408"/>
      <c r="H100" s="408"/>
      <c r="I100" s="408"/>
      <c r="J100" s="408"/>
      <c r="K100" s="401"/>
      <c r="L100" s="408"/>
      <c r="M100" s="138" t="s">
        <v>8</v>
      </c>
      <c r="N100" s="138">
        <v>70</v>
      </c>
      <c r="O100" s="138">
        <v>2</v>
      </c>
      <c r="P100" s="138">
        <v>1.5</v>
      </c>
      <c r="Q100" s="408"/>
      <c r="R100" s="408"/>
      <c r="S100" s="408"/>
      <c r="T100" s="413"/>
      <c r="U100" s="390"/>
      <c r="V100" s="406"/>
    </row>
    <row r="101" spans="1:22" s="129" customFormat="1" ht="12.75">
      <c r="A101" s="409"/>
      <c r="B101" s="408"/>
      <c r="C101" s="416"/>
      <c r="D101" s="416"/>
      <c r="E101" s="408"/>
      <c r="F101" s="408"/>
      <c r="G101" s="408"/>
      <c r="H101" s="408"/>
      <c r="I101" s="408"/>
      <c r="J101" s="408"/>
      <c r="K101" s="401"/>
      <c r="L101" s="408"/>
      <c r="M101" s="138" t="s">
        <v>394</v>
      </c>
      <c r="N101" s="138">
        <v>20</v>
      </c>
      <c r="O101" s="138">
        <v>1.5</v>
      </c>
      <c r="P101" s="138">
        <v>2.5</v>
      </c>
      <c r="Q101" s="408"/>
      <c r="R101" s="408"/>
      <c r="S101" s="408"/>
      <c r="T101" s="413"/>
      <c r="U101" s="390"/>
      <c r="V101" s="407"/>
    </row>
    <row r="102" spans="1:22" s="129" customFormat="1" ht="12.75" customHeight="1">
      <c r="A102" s="409">
        <v>33</v>
      </c>
      <c r="B102" s="408" t="s">
        <v>389</v>
      </c>
      <c r="C102" s="414" t="s">
        <v>510</v>
      </c>
      <c r="D102" s="414" t="s">
        <v>511</v>
      </c>
      <c r="E102" s="408">
        <v>200</v>
      </c>
      <c r="F102" s="408" t="s">
        <v>512</v>
      </c>
      <c r="G102" s="408" t="s">
        <v>513</v>
      </c>
      <c r="H102" s="408">
        <v>550</v>
      </c>
      <c r="I102" s="408">
        <v>2.8</v>
      </c>
      <c r="J102" s="408">
        <v>0.35</v>
      </c>
      <c r="K102" s="401">
        <f>9.81*0.6*J102*I102*1.2</f>
        <v>6.921935999999999</v>
      </c>
      <c r="L102" s="408">
        <v>30</v>
      </c>
      <c r="M102" s="138" t="s">
        <v>7</v>
      </c>
      <c r="N102" s="138"/>
      <c r="O102" s="138"/>
      <c r="P102" s="138"/>
      <c r="Q102" s="408">
        <v>14000</v>
      </c>
      <c r="R102" s="408">
        <v>11000</v>
      </c>
      <c r="S102" s="408">
        <v>10000</v>
      </c>
      <c r="T102" s="413">
        <v>1600</v>
      </c>
      <c r="U102" s="389">
        <f>T102+S102+R102+Q102</f>
        <v>36600</v>
      </c>
      <c r="V102" s="405" t="s">
        <v>177</v>
      </c>
    </row>
    <row r="103" spans="1:22" s="129" customFormat="1" ht="12.75">
      <c r="A103" s="409"/>
      <c r="B103" s="408"/>
      <c r="C103" s="415"/>
      <c r="D103" s="415"/>
      <c r="E103" s="408"/>
      <c r="F103" s="408"/>
      <c r="G103" s="408"/>
      <c r="H103" s="408"/>
      <c r="I103" s="408"/>
      <c r="J103" s="408"/>
      <c r="K103" s="401"/>
      <c r="L103" s="408"/>
      <c r="M103" s="138" t="s">
        <v>8</v>
      </c>
      <c r="N103" s="138">
        <v>70</v>
      </c>
      <c r="O103" s="138">
        <v>1.5</v>
      </c>
      <c r="P103" s="138">
        <v>1.5</v>
      </c>
      <c r="Q103" s="408"/>
      <c r="R103" s="408"/>
      <c r="S103" s="408"/>
      <c r="T103" s="413"/>
      <c r="U103" s="390"/>
      <c r="V103" s="406"/>
    </row>
    <row r="104" spans="1:22" s="129" customFormat="1" ht="12.75">
      <c r="A104" s="409"/>
      <c r="B104" s="408"/>
      <c r="C104" s="416"/>
      <c r="D104" s="416"/>
      <c r="E104" s="408"/>
      <c r="F104" s="408"/>
      <c r="G104" s="408"/>
      <c r="H104" s="408"/>
      <c r="I104" s="408"/>
      <c r="J104" s="408"/>
      <c r="K104" s="401"/>
      <c r="L104" s="408"/>
      <c r="M104" s="138" t="s">
        <v>394</v>
      </c>
      <c r="N104" s="138"/>
      <c r="O104" s="138"/>
      <c r="P104" s="138"/>
      <c r="Q104" s="408"/>
      <c r="R104" s="408"/>
      <c r="S104" s="408"/>
      <c r="T104" s="413"/>
      <c r="U104" s="390"/>
      <c r="V104" s="407"/>
    </row>
    <row r="105" spans="1:22" s="129" customFormat="1" ht="12.75" customHeight="1">
      <c r="A105" s="409">
        <v>34</v>
      </c>
      <c r="B105" s="408" t="s">
        <v>389</v>
      </c>
      <c r="C105" s="410" t="s">
        <v>514</v>
      </c>
      <c r="D105" s="410" t="s">
        <v>515</v>
      </c>
      <c r="E105" s="408">
        <v>500</v>
      </c>
      <c r="F105" s="408" t="s">
        <v>516</v>
      </c>
      <c r="G105" s="408" t="s">
        <v>517</v>
      </c>
      <c r="H105" s="408">
        <v>550</v>
      </c>
      <c r="I105" s="408">
        <v>4.5</v>
      </c>
      <c r="J105" s="408">
        <v>1.05</v>
      </c>
      <c r="K105" s="401">
        <f>9.81*0.6*J105*I105*1.2</f>
        <v>33.37362</v>
      </c>
      <c r="L105" s="408">
        <v>80</v>
      </c>
      <c r="M105" s="138" t="s">
        <v>7</v>
      </c>
      <c r="N105" s="138">
        <v>10</v>
      </c>
      <c r="O105" s="138">
        <v>2</v>
      </c>
      <c r="P105" s="138">
        <v>3</v>
      </c>
      <c r="Q105" s="408">
        <v>34000</v>
      </c>
      <c r="R105" s="408">
        <v>12000</v>
      </c>
      <c r="S105" s="408">
        <v>20000</v>
      </c>
      <c r="T105" s="413">
        <v>1600</v>
      </c>
      <c r="U105" s="389">
        <f>T105+S105+R105+Q105</f>
        <v>67600</v>
      </c>
      <c r="V105" s="417" t="s">
        <v>177</v>
      </c>
    </row>
    <row r="106" spans="1:22" s="129" customFormat="1" ht="12.75">
      <c r="A106" s="409"/>
      <c r="B106" s="408"/>
      <c r="C106" s="411"/>
      <c r="D106" s="411"/>
      <c r="E106" s="408"/>
      <c r="F106" s="408"/>
      <c r="G106" s="408"/>
      <c r="H106" s="408"/>
      <c r="I106" s="408"/>
      <c r="J106" s="408"/>
      <c r="K106" s="401"/>
      <c r="L106" s="408"/>
      <c r="M106" s="138" t="s">
        <v>8</v>
      </c>
      <c r="N106" s="138">
        <v>100</v>
      </c>
      <c r="O106" s="138">
        <v>2</v>
      </c>
      <c r="P106" s="138">
        <v>1.5</v>
      </c>
      <c r="Q106" s="408"/>
      <c r="R106" s="408"/>
      <c r="S106" s="408"/>
      <c r="T106" s="413"/>
      <c r="U106" s="390"/>
      <c r="V106" s="418"/>
    </row>
    <row r="107" spans="1:22" s="129" customFormat="1" ht="12.75">
      <c r="A107" s="409"/>
      <c r="B107" s="408"/>
      <c r="C107" s="412"/>
      <c r="D107" s="412"/>
      <c r="E107" s="408"/>
      <c r="F107" s="408"/>
      <c r="G107" s="408"/>
      <c r="H107" s="408"/>
      <c r="I107" s="408"/>
      <c r="J107" s="408"/>
      <c r="K107" s="401"/>
      <c r="L107" s="408"/>
      <c r="M107" s="138" t="s">
        <v>394</v>
      </c>
      <c r="N107" s="138"/>
      <c r="O107" s="138"/>
      <c r="P107" s="138"/>
      <c r="Q107" s="408"/>
      <c r="R107" s="408"/>
      <c r="S107" s="408"/>
      <c r="T107" s="413"/>
      <c r="U107" s="390"/>
      <c r="V107" s="419"/>
    </row>
    <row r="108" spans="1:22" s="129" customFormat="1" ht="12.75" customHeight="1">
      <c r="A108" s="409">
        <v>35</v>
      </c>
      <c r="B108" s="408" t="s">
        <v>389</v>
      </c>
      <c r="C108" s="414" t="s">
        <v>518</v>
      </c>
      <c r="D108" s="414" t="s">
        <v>519</v>
      </c>
      <c r="E108" s="408">
        <v>300</v>
      </c>
      <c r="F108" s="408" t="s">
        <v>520</v>
      </c>
      <c r="G108" s="408" t="s">
        <v>521</v>
      </c>
      <c r="H108" s="408">
        <v>540</v>
      </c>
      <c r="I108" s="408">
        <v>5</v>
      </c>
      <c r="J108" s="408">
        <v>0.7</v>
      </c>
      <c r="K108" s="401">
        <f>9.81*0.6*J108*I108*1.2</f>
        <v>24.7212</v>
      </c>
      <c r="L108" s="408">
        <v>50</v>
      </c>
      <c r="M108" s="138" t="s">
        <v>7</v>
      </c>
      <c r="N108" s="138">
        <v>15</v>
      </c>
      <c r="O108" s="138">
        <v>2</v>
      </c>
      <c r="P108" s="138">
        <v>3.5</v>
      </c>
      <c r="Q108" s="408">
        <v>35000</v>
      </c>
      <c r="R108" s="408">
        <v>12000</v>
      </c>
      <c r="S108" s="408">
        <v>12000</v>
      </c>
      <c r="T108" s="413">
        <v>1600</v>
      </c>
      <c r="U108" s="389">
        <f>T108+S108+R108+Q108</f>
        <v>60600</v>
      </c>
      <c r="V108" s="417" t="s">
        <v>177</v>
      </c>
    </row>
    <row r="109" spans="1:22" s="129" customFormat="1" ht="12.75">
      <c r="A109" s="409"/>
      <c r="B109" s="408"/>
      <c r="C109" s="415"/>
      <c r="D109" s="415"/>
      <c r="E109" s="408"/>
      <c r="F109" s="408"/>
      <c r="G109" s="408"/>
      <c r="H109" s="408"/>
      <c r="I109" s="408"/>
      <c r="J109" s="408"/>
      <c r="K109" s="401"/>
      <c r="L109" s="408"/>
      <c r="M109" s="138" t="s">
        <v>8</v>
      </c>
      <c r="N109" s="138">
        <v>50</v>
      </c>
      <c r="O109" s="138">
        <v>2</v>
      </c>
      <c r="P109" s="138">
        <v>1.5</v>
      </c>
      <c r="Q109" s="408"/>
      <c r="R109" s="408"/>
      <c r="S109" s="408"/>
      <c r="T109" s="413"/>
      <c r="U109" s="390"/>
      <c r="V109" s="418"/>
    </row>
    <row r="110" spans="1:22" s="129" customFormat="1" ht="12.75">
      <c r="A110" s="409"/>
      <c r="B110" s="408"/>
      <c r="C110" s="416"/>
      <c r="D110" s="416"/>
      <c r="E110" s="408"/>
      <c r="F110" s="408"/>
      <c r="G110" s="408"/>
      <c r="H110" s="408"/>
      <c r="I110" s="408"/>
      <c r="J110" s="408"/>
      <c r="K110" s="401"/>
      <c r="L110" s="408"/>
      <c r="M110" s="138" t="s">
        <v>394</v>
      </c>
      <c r="N110" s="138">
        <v>20</v>
      </c>
      <c r="O110" s="138">
        <v>2</v>
      </c>
      <c r="P110" s="138">
        <v>3.5</v>
      </c>
      <c r="Q110" s="408"/>
      <c r="R110" s="408"/>
      <c r="S110" s="408"/>
      <c r="T110" s="413"/>
      <c r="U110" s="390"/>
      <c r="V110" s="419"/>
    </row>
    <row r="111" spans="1:22" s="129" customFormat="1" ht="12.75" customHeight="1">
      <c r="A111" s="409">
        <v>36</v>
      </c>
      <c r="B111" s="408" t="s">
        <v>389</v>
      </c>
      <c r="C111" s="414" t="s">
        <v>518</v>
      </c>
      <c r="D111" s="410" t="s">
        <v>522</v>
      </c>
      <c r="E111" s="408">
        <v>300</v>
      </c>
      <c r="F111" s="408" t="s">
        <v>523</v>
      </c>
      <c r="G111" s="408" t="s">
        <v>524</v>
      </c>
      <c r="H111" s="408">
        <v>554</v>
      </c>
      <c r="I111" s="408">
        <v>5.5</v>
      </c>
      <c r="J111" s="408">
        <v>0.7</v>
      </c>
      <c r="K111" s="401">
        <f>9.81*0.6*J111*I111*1.2</f>
        <v>27.193319999999996</v>
      </c>
      <c r="L111" s="408">
        <v>50</v>
      </c>
      <c r="M111" s="138" t="s">
        <v>7</v>
      </c>
      <c r="N111" s="138"/>
      <c r="O111" s="138"/>
      <c r="P111" s="138"/>
      <c r="Q111" s="408">
        <v>15000</v>
      </c>
      <c r="R111" s="408">
        <v>12000</v>
      </c>
      <c r="S111" s="408">
        <v>12000</v>
      </c>
      <c r="T111" s="413">
        <v>1600</v>
      </c>
      <c r="U111" s="389">
        <f>T111+S111+R111+Q111</f>
        <v>40600</v>
      </c>
      <c r="V111" s="405" t="s">
        <v>177</v>
      </c>
    </row>
    <row r="112" spans="1:22" s="129" customFormat="1" ht="12.75">
      <c r="A112" s="409"/>
      <c r="B112" s="408"/>
      <c r="C112" s="415"/>
      <c r="D112" s="411"/>
      <c r="E112" s="408"/>
      <c r="F112" s="408"/>
      <c r="G112" s="408"/>
      <c r="H112" s="408"/>
      <c r="I112" s="408"/>
      <c r="J112" s="408"/>
      <c r="K112" s="401"/>
      <c r="L112" s="408"/>
      <c r="M112" s="138" t="s">
        <v>8</v>
      </c>
      <c r="N112" s="138">
        <v>25</v>
      </c>
      <c r="O112" s="138">
        <v>2</v>
      </c>
      <c r="P112" s="138">
        <v>2</v>
      </c>
      <c r="Q112" s="408"/>
      <c r="R112" s="408"/>
      <c r="S112" s="408"/>
      <c r="T112" s="413"/>
      <c r="U112" s="390"/>
      <c r="V112" s="406"/>
    </row>
    <row r="113" spans="1:22" s="129" customFormat="1" ht="12.75">
      <c r="A113" s="409"/>
      <c r="B113" s="408"/>
      <c r="C113" s="416"/>
      <c r="D113" s="412"/>
      <c r="E113" s="408"/>
      <c r="F113" s="408"/>
      <c r="G113" s="408"/>
      <c r="H113" s="408"/>
      <c r="I113" s="408"/>
      <c r="J113" s="408"/>
      <c r="K113" s="401"/>
      <c r="L113" s="408"/>
      <c r="M113" s="138" t="s">
        <v>394</v>
      </c>
      <c r="N113" s="138"/>
      <c r="O113" s="138"/>
      <c r="P113" s="138"/>
      <c r="Q113" s="408"/>
      <c r="R113" s="408"/>
      <c r="S113" s="408"/>
      <c r="T113" s="413"/>
      <c r="U113" s="390"/>
      <c r="V113" s="407"/>
    </row>
    <row r="114" spans="1:22" s="129" customFormat="1" ht="12.75" customHeight="1">
      <c r="A114" s="409">
        <v>37</v>
      </c>
      <c r="B114" s="408" t="s">
        <v>389</v>
      </c>
      <c r="C114" s="410" t="s">
        <v>514</v>
      </c>
      <c r="D114" s="410" t="s">
        <v>525</v>
      </c>
      <c r="E114" s="408">
        <v>300</v>
      </c>
      <c r="F114" s="408" t="s">
        <v>526</v>
      </c>
      <c r="G114" s="408" t="s">
        <v>527</v>
      </c>
      <c r="H114" s="408">
        <v>542</v>
      </c>
      <c r="I114" s="408">
        <v>4</v>
      </c>
      <c r="J114" s="408">
        <v>1</v>
      </c>
      <c r="K114" s="401">
        <f>9.81*0.6*J114*I114*1.2</f>
        <v>28.2528</v>
      </c>
      <c r="L114" s="408">
        <v>40</v>
      </c>
      <c r="M114" s="138" t="s">
        <v>7</v>
      </c>
      <c r="N114" s="138">
        <v>20</v>
      </c>
      <c r="O114" s="138">
        <v>3</v>
      </c>
      <c r="P114" s="138">
        <v>4.5</v>
      </c>
      <c r="Q114" s="408">
        <v>35000</v>
      </c>
      <c r="R114" s="408">
        <v>18000</v>
      </c>
      <c r="S114" s="408">
        <v>10000</v>
      </c>
      <c r="T114" s="413">
        <v>2000</v>
      </c>
      <c r="U114" s="389">
        <f>T114+S114+R114+Q114</f>
        <v>65000</v>
      </c>
      <c r="V114" s="405" t="s">
        <v>177</v>
      </c>
    </row>
    <row r="115" spans="1:22" s="129" customFormat="1" ht="12.75">
      <c r="A115" s="409"/>
      <c r="B115" s="408"/>
      <c r="C115" s="411"/>
      <c r="D115" s="411"/>
      <c r="E115" s="408"/>
      <c r="F115" s="408"/>
      <c r="G115" s="408"/>
      <c r="H115" s="408"/>
      <c r="I115" s="408"/>
      <c r="J115" s="408"/>
      <c r="K115" s="401"/>
      <c r="L115" s="408"/>
      <c r="M115" s="138" t="s">
        <v>8</v>
      </c>
      <c r="N115" s="138">
        <v>30</v>
      </c>
      <c r="O115" s="138">
        <v>2.5</v>
      </c>
      <c r="P115" s="138">
        <v>2</v>
      </c>
      <c r="Q115" s="408"/>
      <c r="R115" s="408"/>
      <c r="S115" s="408"/>
      <c r="T115" s="413"/>
      <c r="U115" s="390"/>
      <c r="V115" s="406"/>
    </row>
    <row r="116" spans="1:22" s="129" customFormat="1" ht="12.75">
      <c r="A116" s="409"/>
      <c r="B116" s="408"/>
      <c r="C116" s="412"/>
      <c r="D116" s="412"/>
      <c r="E116" s="408"/>
      <c r="F116" s="408"/>
      <c r="G116" s="408"/>
      <c r="H116" s="408"/>
      <c r="I116" s="408"/>
      <c r="J116" s="408"/>
      <c r="K116" s="401"/>
      <c r="L116" s="408"/>
      <c r="M116" s="138" t="s">
        <v>394</v>
      </c>
      <c r="N116" s="138">
        <v>50</v>
      </c>
      <c r="O116" s="138">
        <v>1</v>
      </c>
      <c r="P116" s="138">
        <v>2.5</v>
      </c>
      <c r="Q116" s="408"/>
      <c r="R116" s="408"/>
      <c r="S116" s="408"/>
      <c r="T116" s="413"/>
      <c r="U116" s="390"/>
      <c r="V116" s="407"/>
    </row>
    <row r="117" spans="1:22" ht="12.75" customHeight="1">
      <c r="A117" s="396">
        <v>38</v>
      </c>
      <c r="B117" s="397" t="s">
        <v>389</v>
      </c>
      <c r="C117" s="398" t="s">
        <v>510</v>
      </c>
      <c r="D117" s="398" t="s">
        <v>528</v>
      </c>
      <c r="E117" s="397">
        <v>270</v>
      </c>
      <c r="F117" s="397" t="s">
        <v>529</v>
      </c>
      <c r="G117" s="397" t="s">
        <v>530</v>
      </c>
      <c r="H117" s="397">
        <v>538</v>
      </c>
      <c r="I117" s="394">
        <v>4</v>
      </c>
      <c r="J117" s="394">
        <v>0.5</v>
      </c>
      <c r="K117" s="401">
        <f>9.81*0.6*J117*I117*1.2</f>
        <v>14.1264</v>
      </c>
      <c r="L117" s="394">
        <v>40</v>
      </c>
      <c r="M117" s="139" t="s">
        <v>7</v>
      </c>
      <c r="N117" s="139">
        <v>10</v>
      </c>
      <c r="O117" s="139">
        <v>2</v>
      </c>
      <c r="P117" s="139">
        <v>3</v>
      </c>
      <c r="Q117" s="394">
        <v>30000</v>
      </c>
      <c r="R117" s="394">
        <v>15000</v>
      </c>
      <c r="S117" s="394">
        <v>18000</v>
      </c>
      <c r="T117" s="395">
        <v>1700</v>
      </c>
      <c r="U117" s="389">
        <f>T117+S117+R117+Q117</f>
        <v>64700</v>
      </c>
      <c r="V117" s="391" t="s">
        <v>177</v>
      </c>
    </row>
    <row r="118" spans="1:22" ht="12.75">
      <c r="A118" s="396"/>
      <c r="B118" s="397"/>
      <c r="C118" s="399"/>
      <c r="D118" s="399"/>
      <c r="E118" s="397"/>
      <c r="F118" s="397"/>
      <c r="G118" s="397"/>
      <c r="H118" s="397"/>
      <c r="I118" s="394"/>
      <c r="J118" s="394"/>
      <c r="K118" s="401"/>
      <c r="L118" s="394"/>
      <c r="M118" s="139" t="s">
        <v>8</v>
      </c>
      <c r="N118" s="139">
        <v>70</v>
      </c>
      <c r="O118" s="139">
        <v>2</v>
      </c>
      <c r="P118" s="139">
        <v>1.5</v>
      </c>
      <c r="Q118" s="394"/>
      <c r="R118" s="394"/>
      <c r="S118" s="394"/>
      <c r="T118" s="395"/>
      <c r="U118" s="390"/>
      <c r="V118" s="392"/>
    </row>
    <row r="119" spans="1:22" ht="12.75">
      <c r="A119" s="396"/>
      <c r="B119" s="397"/>
      <c r="C119" s="400"/>
      <c r="D119" s="400"/>
      <c r="E119" s="397"/>
      <c r="F119" s="397"/>
      <c r="G119" s="397"/>
      <c r="H119" s="397"/>
      <c r="I119" s="394"/>
      <c r="J119" s="394"/>
      <c r="K119" s="401"/>
      <c r="L119" s="394"/>
      <c r="M119" s="139" t="s">
        <v>394</v>
      </c>
      <c r="N119" s="139">
        <v>15</v>
      </c>
      <c r="O119" s="139">
        <v>2</v>
      </c>
      <c r="P119" s="139">
        <v>3</v>
      </c>
      <c r="Q119" s="394"/>
      <c r="R119" s="394"/>
      <c r="S119" s="394"/>
      <c r="T119" s="395"/>
      <c r="U119" s="390"/>
      <c r="V119" s="393"/>
    </row>
    <row r="120" spans="1:22" ht="12.75" customHeight="1">
      <c r="A120" s="396">
        <v>39</v>
      </c>
      <c r="B120" s="397" t="s">
        <v>389</v>
      </c>
      <c r="C120" s="398" t="s">
        <v>390</v>
      </c>
      <c r="D120" s="402" t="s">
        <v>531</v>
      </c>
      <c r="E120" s="397">
        <v>250</v>
      </c>
      <c r="F120" s="397" t="s">
        <v>532</v>
      </c>
      <c r="G120" s="397" t="s">
        <v>533</v>
      </c>
      <c r="H120" s="397">
        <v>549</v>
      </c>
      <c r="I120" s="394">
        <v>5</v>
      </c>
      <c r="J120" s="394">
        <v>0.4</v>
      </c>
      <c r="K120" s="401">
        <f>9.81*0.6*J120*I120*1.2</f>
        <v>14.1264</v>
      </c>
      <c r="L120" s="394">
        <v>80</v>
      </c>
      <c r="M120" s="139" t="s">
        <v>7</v>
      </c>
      <c r="N120" s="139"/>
      <c r="O120" s="139"/>
      <c r="P120" s="139"/>
      <c r="Q120" s="394">
        <v>28000</v>
      </c>
      <c r="R120" s="394">
        <v>14000</v>
      </c>
      <c r="S120" s="394">
        <v>16000</v>
      </c>
      <c r="T120" s="395">
        <v>1600</v>
      </c>
      <c r="U120" s="389">
        <f>T120+S120+R120+Q120</f>
        <v>59600</v>
      </c>
      <c r="V120" s="391" t="s">
        <v>177</v>
      </c>
    </row>
    <row r="121" spans="1:22" ht="12.75">
      <c r="A121" s="396"/>
      <c r="B121" s="397"/>
      <c r="C121" s="399"/>
      <c r="D121" s="403"/>
      <c r="E121" s="397"/>
      <c r="F121" s="397"/>
      <c r="G121" s="397"/>
      <c r="H121" s="397"/>
      <c r="I121" s="394"/>
      <c r="J121" s="394"/>
      <c r="K121" s="401"/>
      <c r="L121" s="394"/>
      <c r="M121" s="139" t="s">
        <v>8</v>
      </c>
      <c r="N121" s="139">
        <v>50</v>
      </c>
      <c r="O121" s="139">
        <v>2</v>
      </c>
      <c r="P121" s="139">
        <v>1.5</v>
      </c>
      <c r="Q121" s="394"/>
      <c r="R121" s="394"/>
      <c r="S121" s="394"/>
      <c r="T121" s="395"/>
      <c r="U121" s="390"/>
      <c r="V121" s="392"/>
    </row>
    <row r="122" spans="1:22" ht="12.75">
      <c r="A122" s="396"/>
      <c r="B122" s="397"/>
      <c r="C122" s="400"/>
      <c r="D122" s="404"/>
      <c r="E122" s="397"/>
      <c r="F122" s="397"/>
      <c r="G122" s="397"/>
      <c r="H122" s="397"/>
      <c r="I122" s="394"/>
      <c r="J122" s="394"/>
      <c r="K122" s="401"/>
      <c r="L122" s="394"/>
      <c r="M122" s="139" t="s">
        <v>394</v>
      </c>
      <c r="N122" s="139"/>
      <c r="O122" s="139"/>
      <c r="P122" s="139"/>
      <c r="Q122" s="394"/>
      <c r="R122" s="394"/>
      <c r="S122" s="394"/>
      <c r="T122" s="395"/>
      <c r="U122" s="390"/>
      <c r="V122" s="393"/>
    </row>
    <row r="123" spans="1:22" ht="23.25" customHeight="1">
      <c r="A123" s="386" t="s">
        <v>1331</v>
      </c>
      <c r="B123" s="387"/>
      <c r="C123" s="388"/>
      <c r="D123" s="161"/>
      <c r="E123" s="163">
        <f>SUM(E6:E122)</f>
        <v>12210</v>
      </c>
      <c r="F123" s="161"/>
      <c r="G123" s="161"/>
      <c r="H123" s="161"/>
      <c r="I123" s="161"/>
      <c r="J123" s="161"/>
      <c r="K123" s="162">
        <f>SUM(K6:K122)</f>
        <v>579.71214</v>
      </c>
      <c r="L123" s="161"/>
      <c r="M123" s="161"/>
      <c r="N123" s="161"/>
      <c r="O123" s="161"/>
      <c r="P123" s="161"/>
      <c r="Q123" s="161"/>
      <c r="R123" s="161"/>
      <c r="S123" s="161"/>
      <c r="T123" s="161"/>
      <c r="U123" s="163">
        <f>SUM(U6:U122)</f>
        <v>3007900</v>
      </c>
      <c r="V123" s="161"/>
    </row>
  </sheetData>
  <sheetProtection/>
  <mergeCells count="715">
    <mergeCell ref="A2:V2"/>
    <mergeCell ref="A3:V3"/>
    <mergeCell ref="A4:A5"/>
    <mergeCell ref="B4:B5"/>
    <mergeCell ref="C4:C5"/>
    <mergeCell ref="D4:D5"/>
    <mergeCell ref="E4:E5"/>
    <mergeCell ref="F4:H4"/>
    <mergeCell ref="I4:L4"/>
    <mergeCell ref="M4:P4"/>
    <mergeCell ref="Q4:U4"/>
    <mergeCell ref="V4:V5"/>
    <mergeCell ref="A6:A8"/>
    <mergeCell ref="B6:B8"/>
    <mergeCell ref="C6:C8"/>
    <mergeCell ref="D6:D8"/>
    <mergeCell ref="E6:E8"/>
    <mergeCell ref="F6:F8"/>
    <mergeCell ref="G6:G8"/>
    <mergeCell ref="H6:H8"/>
    <mergeCell ref="E9:E11"/>
    <mergeCell ref="F9:F11"/>
    <mergeCell ref="I6:I8"/>
    <mergeCell ref="J6:J8"/>
    <mergeCell ref="K6:K8"/>
    <mergeCell ref="L6:L8"/>
    <mergeCell ref="Q6:Q8"/>
    <mergeCell ref="R6:R8"/>
    <mergeCell ref="A9:A11"/>
    <mergeCell ref="B9:B11"/>
    <mergeCell ref="C9:C11"/>
    <mergeCell ref="D9:D11"/>
    <mergeCell ref="U6:U8"/>
    <mergeCell ref="V6:V8"/>
    <mergeCell ref="S9:S11"/>
    <mergeCell ref="T9:T11"/>
    <mergeCell ref="U9:U11"/>
    <mergeCell ref="V9:V11"/>
    <mergeCell ref="S6:S8"/>
    <mergeCell ref="T6:T8"/>
    <mergeCell ref="E12:E14"/>
    <mergeCell ref="F12:F14"/>
    <mergeCell ref="Q9:Q11"/>
    <mergeCell ref="R9:R11"/>
    <mergeCell ref="G9:G11"/>
    <mergeCell ref="H9:H11"/>
    <mergeCell ref="I9:I11"/>
    <mergeCell ref="J9:J11"/>
    <mergeCell ref="K9:K11"/>
    <mergeCell ref="L9:L11"/>
    <mergeCell ref="S12:S14"/>
    <mergeCell ref="T12:T14"/>
    <mergeCell ref="K12:K14"/>
    <mergeCell ref="L12:L14"/>
    <mergeCell ref="A12:A14"/>
    <mergeCell ref="B12:B14"/>
    <mergeCell ref="C12:C14"/>
    <mergeCell ref="D12:D14"/>
    <mergeCell ref="U12:U14"/>
    <mergeCell ref="V12:V14"/>
    <mergeCell ref="E15:E17"/>
    <mergeCell ref="F15:F17"/>
    <mergeCell ref="Q12:Q14"/>
    <mergeCell ref="R12:R14"/>
    <mergeCell ref="G12:G14"/>
    <mergeCell ref="H12:H14"/>
    <mergeCell ref="I12:I14"/>
    <mergeCell ref="J12:J14"/>
    <mergeCell ref="S15:S17"/>
    <mergeCell ref="T15:T17"/>
    <mergeCell ref="K15:K17"/>
    <mergeCell ref="L15:L17"/>
    <mergeCell ref="A15:A17"/>
    <mergeCell ref="B15:B17"/>
    <mergeCell ref="C15:C17"/>
    <mergeCell ref="D15:D17"/>
    <mergeCell ref="U15:U17"/>
    <mergeCell ref="V15:V17"/>
    <mergeCell ref="E18:E20"/>
    <mergeCell ref="F18:F20"/>
    <mergeCell ref="Q15:Q17"/>
    <mergeCell ref="R15:R17"/>
    <mergeCell ref="G15:G17"/>
    <mergeCell ref="H15:H17"/>
    <mergeCell ref="I15:I17"/>
    <mergeCell ref="J15:J17"/>
    <mergeCell ref="S18:S20"/>
    <mergeCell ref="T18:T20"/>
    <mergeCell ref="K18:K20"/>
    <mergeCell ref="L18:L20"/>
    <mergeCell ref="A18:A20"/>
    <mergeCell ref="B18:B20"/>
    <mergeCell ref="C18:C20"/>
    <mergeCell ref="D18:D20"/>
    <mergeCell ref="U18:U20"/>
    <mergeCell ref="V18:V20"/>
    <mergeCell ref="E21:E23"/>
    <mergeCell ref="F21:F23"/>
    <mergeCell ref="Q18:Q20"/>
    <mergeCell ref="R18:R20"/>
    <mergeCell ref="G18:G20"/>
    <mergeCell ref="H18:H20"/>
    <mergeCell ref="I18:I20"/>
    <mergeCell ref="J18:J20"/>
    <mergeCell ref="S21:S23"/>
    <mergeCell ref="T21:T23"/>
    <mergeCell ref="K21:K23"/>
    <mergeCell ref="L21:L23"/>
    <mergeCell ref="A21:A23"/>
    <mergeCell ref="B21:B23"/>
    <mergeCell ref="C21:C23"/>
    <mergeCell ref="D21:D23"/>
    <mergeCell ref="U21:U23"/>
    <mergeCell ref="V21:V23"/>
    <mergeCell ref="E24:E26"/>
    <mergeCell ref="F24:F26"/>
    <mergeCell ref="Q21:Q23"/>
    <mergeCell ref="R21:R23"/>
    <mergeCell ref="G21:G23"/>
    <mergeCell ref="H21:H23"/>
    <mergeCell ref="I21:I23"/>
    <mergeCell ref="J21:J23"/>
    <mergeCell ref="S24:S26"/>
    <mergeCell ref="T24:T26"/>
    <mergeCell ref="K24:K26"/>
    <mergeCell ref="L24:L26"/>
    <mergeCell ref="A24:A26"/>
    <mergeCell ref="B24:B26"/>
    <mergeCell ref="C24:C26"/>
    <mergeCell ref="D24:D26"/>
    <mergeCell ref="U24:U26"/>
    <mergeCell ref="V24:V26"/>
    <mergeCell ref="E27:E29"/>
    <mergeCell ref="F27:F29"/>
    <mergeCell ref="Q24:Q26"/>
    <mergeCell ref="R24:R26"/>
    <mergeCell ref="G24:G26"/>
    <mergeCell ref="H24:H26"/>
    <mergeCell ref="I24:I26"/>
    <mergeCell ref="J24:J26"/>
    <mergeCell ref="S27:S29"/>
    <mergeCell ref="T27:T29"/>
    <mergeCell ref="K27:K29"/>
    <mergeCell ref="L27:L29"/>
    <mergeCell ref="A27:A29"/>
    <mergeCell ref="B27:B29"/>
    <mergeCell ref="C27:C29"/>
    <mergeCell ref="D27:D29"/>
    <mergeCell ref="U27:U29"/>
    <mergeCell ref="V27:V29"/>
    <mergeCell ref="E30:E32"/>
    <mergeCell ref="F30:F32"/>
    <mergeCell ref="Q27:Q29"/>
    <mergeCell ref="R27:R29"/>
    <mergeCell ref="G27:G29"/>
    <mergeCell ref="H27:H29"/>
    <mergeCell ref="I27:I29"/>
    <mergeCell ref="J27:J29"/>
    <mergeCell ref="S30:S32"/>
    <mergeCell ref="T30:T32"/>
    <mergeCell ref="K30:K32"/>
    <mergeCell ref="L30:L32"/>
    <mergeCell ref="A30:A32"/>
    <mergeCell ref="B30:B32"/>
    <mergeCell ref="C30:C32"/>
    <mergeCell ref="D30:D32"/>
    <mergeCell ref="U30:U32"/>
    <mergeCell ref="V30:V32"/>
    <mergeCell ref="E33:E35"/>
    <mergeCell ref="F33:F35"/>
    <mergeCell ref="Q30:Q32"/>
    <mergeCell ref="R30:R32"/>
    <mergeCell ref="G30:G32"/>
    <mergeCell ref="H30:H32"/>
    <mergeCell ref="I30:I32"/>
    <mergeCell ref="J30:J32"/>
    <mergeCell ref="S33:S35"/>
    <mergeCell ref="T33:T35"/>
    <mergeCell ref="K33:K35"/>
    <mergeCell ref="L33:L35"/>
    <mergeCell ref="A33:A35"/>
    <mergeCell ref="B33:B35"/>
    <mergeCell ref="C33:C35"/>
    <mergeCell ref="D33:D35"/>
    <mergeCell ref="U33:U35"/>
    <mergeCell ref="V33:V35"/>
    <mergeCell ref="E36:E38"/>
    <mergeCell ref="F36:F38"/>
    <mergeCell ref="Q33:Q35"/>
    <mergeCell ref="R33:R35"/>
    <mergeCell ref="G33:G35"/>
    <mergeCell ref="H33:H35"/>
    <mergeCell ref="I33:I35"/>
    <mergeCell ref="J33:J35"/>
    <mergeCell ref="S36:S38"/>
    <mergeCell ref="T36:T38"/>
    <mergeCell ref="K36:K38"/>
    <mergeCell ref="L36:L38"/>
    <mergeCell ref="A36:A38"/>
    <mergeCell ref="B36:B38"/>
    <mergeCell ref="C36:C38"/>
    <mergeCell ref="D36:D38"/>
    <mergeCell ref="U36:U38"/>
    <mergeCell ref="V36:V38"/>
    <mergeCell ref="E39:E41"/>
    <mergeCell ref="F39:F41"/>
    <mergeCell ref="Q36:Q38"/>
    <mergeCell ref="R36:R38"/>
    <mergeCell ref="G36:G38"/>
    <mergeCell ref="H36:H38"/>
    <mergeCell ref="I36:I38"/>
    <mergeCell ref="J36:J38"/>
    <mergeCell ref="S39:S41"/>
    <mergeCell ref="T39:T41"/>
    <mergeCell ref="K39:K41"/>
    <mergeCell ref="L39:L41"/>
    <mergeCell ref="A39:A41"/>
    <mergeCell ref="B39:B41"/>
    <mergeCell ref="C39:C41"/>
    <mergeCell ref="D39:D41"/>
    <mergeCell ref="U39:U41"/>
    <mergeCell ref="V39:V41"/>
    <mergeCell ref="E42:E44"/>
    <mergeCell ref="F42:F44"/>
    <mergeCell ref="Q39:Q41"/>
    <mergeCell ref="R39:R41"/>
    <mergeCell ref="G39:G41"/>
    <mergeCell ref="H39:H41"/>
    <mergeCell ref="I39:I41"/>
    <mergeCell ref="J39:J41"/>
    <mergeCell ref="S42:S44"/>
    <mergeCell ref="T42:T44"/>
    <mergeCell ref="K42:K44"/>
    <mergeCell ref="L42:L44"/>
    <mergeCell ref="A42:A44"/>
    <mergeCell ref="B42:B44"/>
    <mergeCell ref="C42:C44"/>
    <mergeCell ref="D42:D44"/>
    <mergeCell ref="U42:U44"/>
    <mergeCell ref="V42:V44"/>
    <mergeCell ref="E45:E47"/>
    <mergeCell ref="F45:F47"/>
    <mergeCell ref="Q42:Q44"/>
    <mergeCell ref="R42:R44"/>
    <mergeCell ref="G42:G44"/>
    <mergeCell ref="H42:H44"/>
    <mergeCell ref="I42:I44"/>
    <mergeCell ref="J42:J44"/>
    <mergeCell ref="S45:S47"/>
    <mergeCell ref="T45:T47"/>
    <mergeCell ref="K45:K47"/>
    <mergeCell ref="L45:L47"/>
    <mergeCell ref="A45:A47"/>
    <mergeCell ref="B45:B47"/>
    <mergeCell ref="C45:C47"/>
    <mergeCell ref="D45:D47"/>
    <mergeCell ref="U45:U47"/>
    <mergeCell ref="V45:V47"/>
    <mergeCell ref="E48:E50"/>
    <mergeCell ref="F48:F50"/>
    <mergeCell ref="Q45:Q47"/>
    <mergeCell ref="R45:R47"/>
    <mergeCell ref="G45:G47"/>
    <mergeCell ref="H45:H47"/>
    <mergeCell ref="I45:I47"/>
    <mergeCell ref="J45:J47"/>
    <mergeCell ref="S48:S50"/>
    <mergeCell ref="T48:T50"/>
    <mergeCell ref="K48:K50"/>
    <mergeCell ref="L48:L50"/>
    <mergeCell ref="A48:A50"/>
    <mergeCell ref="B48:B50"/>
    <mergeCell ref="C48:C50"/>
    <mergeCell ref="D48:D50"/>
    <mergeCell ref="U48:U50"/>
    <mergeCell ref="V48:V50"/>
    <mergeCell ref="E51:E53"/>
    <mergeCell ref="F51:F53"/>
    <mergeCell ref="Q48:Q50"/>
    <mergeCell ref="R48:R50"/>
    <mergeCell ref="G48:G50"/>
    <mergeCell ref="H48:H50"/>
    <mergeCell ref="I48:I50"/>
    <mergeCell ref="J48:J50"/>
    <mergeCell ref="S51:S53"/>
    <mergeCell ref="T51:T53"/>
    <mergeCell ref="K51:K53"/>
    <mergeCell ref="L51:L53"/>
    <mergeCell ref="A51:A53"/>
    <mergeCell ref="B51:B53"/>
    <mergeCell ref="C51:C53"/>
    <mergeCell ref="D51:D53"/>
    <mergeCell ref="U51:U53"/>
    <mergeCell ref="V51:V53"/>
    <mergeCell ref="E54:E56"/>
    <mergeCell ref="F54:F56"/>
    <mergeCell ref="Q51:Q53"/>
    <mergeCell ref="R51:R53"/>
    <mergeCell ref="G51:G53"/>
    <mergeCell ref="H51:H53"/>
    <mergeCell ref="I51:I53"/>
    <mergeCell ref="J51:J53"/>
    <mergeCell ref="S54:S56"/>
    <mergeCell ref="T54:T56"/>
    <mergeCell ref="K54:K56"/>
    <mergeCell ref="L54:L56"/>
    <mergeCell ref="A54:A56"/>
    <mergeCell ref="B54:B56"/>
    <mergeCell ref="C54:C56"/>
    <mergeCell ref="D54:D56"/>
    <mergeCell ref="U54:U56"/>
    <mergeCell ref="V54:V56"/>
    <mergeCell ref="E57:E59"/>
    <mergeCell ref="F57:F59"/>
    <mergeCell ref="Q54:Q56"/>
    <mergeCell ref="R54:R56"/>
    <mergeCell ref="G54:G56"/>
    <mergeCell ref="H54:H56"/>
    <mergeCell ref="I54:I56"/>
    <mergeCell ref="J54:J56"/>
    <mergeCell ref="S57:S59"/>
    <mergeCell ref="T57:T59"/>
    <mergeCell ref="K57:K59"/>
    <mergeCell ref="L57:L59"/>
    <mergeCell ref="A57:A59"/>
    <mergeCell ref="B57:B59"/>
    <mergeCell ref="C57:C59"/>
    <mergeCell ref="D57:D59"/>
    <mergeCell ref="U57:U59"/>
    <mergeCell ref="V57:V59"/>
    <mergeCell ref="E60:E62"/>
    <mergeCell ref="F60:F62"/>
    <mergeCell ref="Q57:Q59"/>
    <mergeCell ref="R57:R59"/>
    <mergeCell ref="G57:G59"/>
    <mergeCell ref="H57:H59"/>
    <mergeCell ref="I57:I59"/>
    <mergeCell ref="J57:J59"/>
    <mergeCell ref="S60:S62"/>
    <mergeCell ref="T60:T62"/>
    <mergeCell ref="K60:K62"/>
    <mergeCell ref="L60:L62"/>
    <mergeCell ref="A60:A62"/>
    <mergeCell ref="B60:B62"/>
    <mergeCell ref="C60:C62"/>
    <mergeCell ref="D60:D62"/>
    <mergeCell ref="U60:U62"/>
    <mergeCell ref="V60:V62"/>
    <mergeCell ref="E63:E65"/>
    <mergeCell ref="F63:F65"/>
    <mergeCell ref="Q60:Q62"/>
    <mergeCell ref="R60:R62"/>
    <mergeCell ref="G60:G62"/>
    <mergeCell ref="H60:H62"/>
    <mergeCell ref="I60:I62"/>
    <mergeCell ref="J60:J62"/>
    <mergeCell ref="S63:S65"/>
    <mergeCell ref="T63:T65"/>
    <mergeCell ref="K63:K65"/>
    <mergeCell ref="L63:L65"/>
    <mergeCell ref="A63:A65"/>
    <mergeCell ref="B63:B65"/>
    <mergeCell ref="C63:C65"/>
    <mergeCell ref="D63:D65"/>
    <mergeCell ref="U63:U65"/>
    <mergeCell ref="V63:V65"/>
    <mergeCell ref="E66:E68"/>
    <mergeCell ref="F66:F68"/>
    <mergeCell ref="Q63:Q65"/>
    <mergeCell ref="R63:R65"/>
    <mergeCell ref="G63:G65"/>
    <mergeCell ref="H63:H65"/>
    <mergeCell ref="I63:I65"/>
    <mergeCell ref="J63:J65"/>
    <mergeCell ref="S66:S68"/>
    <mergeCell ref="T66:T68"/>
    <mergeCell ref="K66:K68"/>
    <mergeCell ref="L66:L68"/>
    <mergeCell ref="A66:A68"/>
    <mergeCell ref="B66:B68"/>
    <mergeCell ref="C66:C68"/>
    <mergeCell ref="D66:D68"/>
    <mergeCell ref="U66:U68"/>
    <mergeCell ref="V66:V68"/>
    <mergeCell ref="E69:E71"/>
    <mergeCell ref="F69:F71"/>
    <mergeCell ref="Q66:Q68"/>
    <mergeCell ref="R66:R68"/>
    <mergeCell ref="G66:G68"/>
    <mergeCell ref="H66:H68"/>
    <mergeCell ref="I66:I68"/>
    <mergeCell ref="J66:J68"/>
    <mergeCell ref="S69:S71"/>
    <mergeCell ref="T69:T71"/>
    <mergeCell ref="K69:K71"/>
    <mergeCell ref="L69:L71"/>
    <mergeCell ref="A69:A71"/>
    <mergeCell ref="B69:B71"/>
    <mergeCell ref="C69:C71"/>
    <mergeCell ref="D69:D71"/>
    <mergeCell ref="U69:U71"/>
    <mergeCell ref="V69:V71"/>
    <mergeCell ref="E72:E74"/>
    <mergeCell ref="F72:F74"/>
    <mergeCell ref="Q69:Q71"/>
    <mergeCell ref="R69:R71"/>
    <mergeCell ref="G69:G71"/>
    <mergeCell ref="H69:H71"/>
    <mergeCell ref="I69:I71"/>
    <mergeCell ref="J69:J71"/>
    <mergeCell ref="S72:S74"/>
    <mergeCell ref="T72:T74"/>
    <mergeCell ref="K72:K74"/>
    <mergeCell ref="L72:L74"/>
    <mergeCell ref="A72:A74"/>
    <mergeCell ref="B72:B74"/>
    <mergeCell ref="C72:C74"/>
    <mergeCell ref="D72:D74"/>
    <mergeCell ref="U72:U74"/>
    <mergeCell ref="V72:V74"/>
    <mergeCell ref="E75:E77"/>
    <mergeCell ref="F75:F77"/>
    <mergeCell ref="Q72:Q74"/>
    <mergeCell ref="R72:R74"/>
    <mergeCell ref="G72:G74"/>
    <mergeCell ref="H72:H74"/>
    <mergeCell ref="I72:I74"/>
    <mergeCell ref="J72:J74"/>
    <mergeCell ref="S75:S77"/>
    <mergeCell ref="T75:T77"/>
    <mergeCell ref="K75:K77"/>
    <mergeCell ref="L75:L77"/>
    <mergeCell ref="A75:A77"/>
    <mergeCell ref="B75:B77"/>
    <mergeCell ref="C75:C77"/>
    <mergeCell ref="D75:D77"/>
    <mergeCell ref="U75:U77"/>
    <mergeCell ref="V75:V77"/>
    <mergeCell ref="E78:E80"/>
    <mergeCell ref="F78:F80"/>
    <mergeCell ref="Q75:Q77"/>
    <mergeCell ref="R75:R77"/>
    <mergeCell ref="G75:G77"/>
    <mergeCell ref="H75:H77"/>
    <mergeCell ref="I75:I77"/>
    <mergeCell ref="J75:J77"/>
    <mergeCell ref="S78:S80"/>
    <mergeCell ref="T78:T80"/>
    <mergeCell ref="K78:K80"/>
    <mergeCell ref="L78:L80"/>
    <mergeCell ref="A78:A80"/>
    <mergeCell ref="B78:B80"/>
    <mergeCell ref="C78:C80"/>
    <mergeCell ref="D78:D80"/>
    <mergeCell ref="U78:U80"/>
    <mergeCell ref="V78:V80"/>
    <mergeCell ref="E81:E83"/>
    <mergeCell ref="F81:F83"/>
    <mergeCell ref="Q78:Q80"/>
    <mergeCell ref="R78:R80"/>
    <mergeCell ref="G78:G80"/>
    <mergeCell ref="H78:H80"/>
    <mergeCell ref="I78:I80"/>
    <mergeCell ref="J78:J80"/>
    <mergeCell ref="S81:S83"/>
    <mergeCell ref="T81:T83"/>
    <mergeCell ref="K81:K83"/>
    <mergeCell ref="L81:L83"/>
    <mergeCell ref="A81:A83"/>
    <mergeCell ref="B81:B83"/>
    <mergeCell ref="C81:C83"/>
    <mergeCell ref="D81:D83"/>
    <mergeCell ref="U81:U83"/>
    <mergeCell ref="V81:V83"/>
    <mergeCell ref="E84:E86"/>
    <mergeCell ref="F84:F86"/>
    <mergeCell ref="Q81:Q83"/>
    <mergeCell ref="R81:R83"/>
    <mergeCell ref="G81:G83"/>
    <mergeCell ref="H81:H83"/>
    <mergeCell ref="I81:I83"/>
    <mergeCell ref="J81:J83"/>
    <mergeCell ref="S84:S86"/>
    <mergeCell ref="T84:T86"/>
    <mergeCell ref="K84:K86"/>
    <mergeCell ref="L84:L86"/>
    <mergeCell ref="A84:A86"/>
    <mergeCell ref="B84:B86"/>
    <mergeCell ref="C84:C86"/>
    <mergeCell ref="D84:D86"/>
    <mergeCell ref="U84:U86"/>
    <mergeCell ref="V84:V86"/>
    <mergeCell ref="E87:E89"/>
    <mergeCell ref="F87:F89"/>
    <mergeCell ref="Q84:Q86"/>
    <mergeCell ref="R84:R86"/>
    <mergeCell ref="G84:G86"/>
    <mergeCell ref="H84:H86"/>
    <mergeCell ref="I84:I86"/>
    <mergeCell ref="J84:J86"/>
    <mergeCell ref="S87:S89"/>
    <mergeCell ref="T87:T89"/>
    <mergeCell ref="K87:K89"/>
    <mergeCell ref="L87:L89"/>
    <mergeCell ref="A87:A89"/>
    <mergeCell ref="B87:B89"/>
    <mergeCell ref="C87:C89"/>
    <mergeCell ref="D87:D89"/>
    <mergeCell ref="U87:U89"/>
    <mergeCell ref="V87:V89"/>
    <mergeCell ref="E90:E92"/>
    <mergeCell ref="F90:F92"/>
    <mergeCell ref="Q87:Q89"/>
    <mergeCell ref="R87:R89"/>
    <mergeCell ref="G87:G89"/>
    <mergeCell ref="H87:H89"/>
    <mergeCell ref="I87:I89"/>
    <mergeCell ref="J87:J89"/>
    <mergeCell ref="S90:S92"/>
    <mergeCell ref="T90:T92"/>
    <mergeCell ref="K90:K92"/>
    <mergeCell ref="L90:L92"/>
    <mergeCell ref="A90:A92"/>
    <mergeCell ref="B90:B92"/>
    <mergeCell ref="C90:C92"/>
    <mergeCell ref="D90:D92"/>
    <mergeCell ref="U90:U92"/>
    <mergeCell ref="V90:V92"/>
    <mergeCell ref="E93:E95"/>
    <mergeCell ref="F93:F95"/>
    <mergeCell ref="Q90:Q92"/>
    <mergeCell ref="R90:R92"/>
    <mergeCell ref="G90:G92"/>
    <mergeCell ref="H90:H92"/>
    <mergeCell ref="I90:I92"/>
    <mergeCell ref="J90:J92"/>
    <mergeCell ref="S93:S95"/>
    <mergeCell ref="T93:T95"/>
    <mergeCell ref="K93:K95"/>
    <mergeCell ref="L93:L95"/>
    <mergeCell ref="A93:A95"/>
    <mergeCell ref="B93:B95"/>
    <mergeCell ref="C93:C95"/>
    <mergeCell ref="D93:D95"/>
    <mergeCell ref="U93:U95"/>
    <mergeCell ref="V93:V95"/>
    <mergeCell ref="E96:E98"/>
    <mergeCell ref="F96:F98"/>
    <mergeCell ref="Q93:Q95"/>
    <mergeCell ref="R93:R95"/>
    <mergeCell ref="G93:G95"/>
    <mergeCell ref="H93:H95"/>
    <mergeCell ref="I93:I95"/>
    <mergeCell ref="J93:J95"/>
    <mergeCell ref="S96:S98"/>
    <mergeCell ref="T96:T98"/>
    <mergeCell ref="K96:K98"/>
    <mergeCell ref="L96:L98"/>
    <mergeCell ref="A96:A98"/>
    <mergeCell ref="B96:B98"/>
    <mergeCell ref="C96:C98"/>
    <mergeCell ref="D96:D98"/>
    <mergeCell ref="U96:U98"/>
    <mergeCell ref="V96:V98"/>
    <mergeCell ref="E99:E101"/>
    <mergeCell ref="F99:F101"/>
    <mergeCell ref="Q96:Q98"/>
    <mergeCell ref="R96:R98"/>
    <mergeCell ref="G96:G98"/>
    <mergeCell ref="H96:H98"/>
    <mergeCell ref="I96:I98"/>
    <mergeCell ref="J96:J98"/>
    <mergeCell ref="S99:S101"/>
    <mergeCell ref="T99:T101"/>
    <mergeCell ref="K99:K101"/>
    <mergeCell ref="L99:L101"/>
    <mergeCell ref="A99:A101"/>
    <mergeCell ref="B99:B101"/>
    <mergeCell ref="C99:C101"/>
    <mergeCell ref="D99:D101"/>
    <mergeCell ref="U99:U101"/>
    <mergeCell ref="V99:V101"/>
    <mergeCell ref="E102:E104"/>
    <mergeCell ref="F102:F104"/>
    <mergeCell ref="Q99:Q101"/>
    <mergeCell ref="R99:R101"/>
    <mergeCell ref="G99:G101"/>
    <mergeCell ref="H99:H101"/>
    <mergeCell ref="I99:I101"/>
    <mergeCell ref="J99:J101"/>
    <mergeCell ref="S102:S104"/>
    <mergeCell ref="T102:T104"/>
    <mergeCell ref="K102:K104"/>
    <mergeCell ref="L102:L104"/>
    <mergeCell ref="A102:A104"/>
    <mergeCell ref="B102:B104"/>
    <mergeCell ref="C102:C104"/>
    <mergeCell ref="D102:D104"/>
    <mergeCell ref="U102:U104"/>
    <mergeCell ref="V102:V104"/>
    <mergeCell ref="E105:E107"/>
    <mergeCell ref="F105:F107"/>
    <mergeCell ref="Q102:Q104"/>
    <mergeCell ref="R102:R104"/>
    <mergeCell ref="G102:G104"/>
    <mergeCell ref="H102:H104"/>
    <mergeCell ref="I102:I104"/>
    <mergeCell ref="J102:J104"/>
    <mergeCell ref="S105:S107"/>
    <mergeCell ref="T105:T107"/>
    <mergeCell ref="K105:K107"/>
    <mergeCell ref="L105:L107"/>
    <mergeCell ref="A105:A107"/>
    <mergeCell ref="B105:B107"/>
    <mergeCell ref="C105:C107"/>
    <mergeCell ref="D105:D107"/>
    <mergeCell ref="U105:U107"/>
    <mergeCell ref="V105:V107"/>
    <mergeCell ref="E108:E110"/>
    <mergeCell ref="F108:F110"/>
    <mergeCell ref="Q105:Q107"/>
    <mergeCell ref="R105:R107"/>
    <mergeCell ref="G105:G107"/>
    <mergeCell ref="H105:H107"/>
    <mergeCell ref="I105:I107"/>
    <mergeCell ref="J105:J107"/>
    <mergeCell ref="S108:S110"/>
    <mergeCell ref="T108:T110"/>
    <mergeCell ref="K108:K110"/>
    <mergeCell ref="L108:L110"/>
    <mergeCell ref="A108:A110"/>
    <mergeCell ref="B108:B110"/>
    <mergeCell ref="C108:C110"/>
    <mergeCell ref="D108:D110"/>
    <mergeCell ref="U108:U110"/>
    <mergeCell ref="V108:V110"/>
    <mergeCell ref="E111:E113"/>
    <mergeCell ref="F111:F113"/>
    <mergeCell ref="Q108:Q110"/>
    <mergeCell ref="R108:R110"/>
    <mergeCell ref="G108:G110"/>
    <mergeCell ref="H108:H110"/>
    <mergeCell ref="I108:I110"/>
    <mergeCell ref="J108:J110"/>
    <mergeCell ref="S111:S113"/>
    <mergeCell ref="T111:T113"/>
    <mergeCell ref="K111:K113"/>
    <mergeCell ref="L111:L113"/>
    <mergeCell ref="A111:A113"/>
    <mergeCell ref="B111:B113"/>
    <mergeCell ref="C111:C113"/>
    <mergeCell ref="D111:D113"/>
    <mergeCell ref="U111:U113"/>
    <mergeCell ref="V111:V113"/>
    <mergeCell ref="E114:E116"/>
    <mergeCell ref="F114:F116"/>
    <mergeCell ref="Q111:Q113"/>
    <mergeCell ref="R111:R113"/>
    <mergeCell ref="G111:G113"/>
    <mergeCell ref="H111:H113"/>
    <mergeCell ref="I111:I113"/>
    <mergeCell ref="J111:J113"/>
    <mergeCell ref="S114:S116"/>
    <mergeCell ref="T114:T116"/>
    <mergeCell ref="K114:K116"/>
    <mergeCell ref="L114:L116"/>
    <mergeCell ref="J114:J116"/>
    <mergeCell ref="A114:A116"/>
    <mergeCell ref="B114:B116"/>
    <mergeCell ref="C114:C116"/>
    <mergeCell ref="D114:D116"/>
    <mergeCell ref="L117:L119"/>
    <mergeCell ref="U114:U116"/>
    <mergeCell ref="V114:V116"/>
    <mergeCell ref="E117:E119"/>
    <mergeCell ref="F117:F119"/>
    <mergeCell ref="Q114:Q116"/>
    <mergeCell ref="R114:R116"/>
    <mergeCell ref="G114:G116"/>
    <mergeCell ref="H114:H116"/>
    <mergeCell ref="I114:I116"/>
    <mergeCell ref="D120:D122"/>
    <mergeCell ref="U117:U119"/>
    <mergeCell ref="V117:V119"/>
    <mergeCell ref="G117:G119"/>
    <mergeCell ref="H117:H119"/>
    <mergeCell ref="I117:I119"/>
    <mergeCell ref="J117:J119"/>
    <mergeCell ref="S117:S119"/>
    <mergeCell ref="T117:T119"/>
    <mergeCell ref="K117:K119"/>
    <mergeCell ref="A117:A119"/>
    <mergeCell ref="B117:B119"/>
    <mergeCell ref="C117:C119"/>
    <mergeCell ref="D117:D119"/>
    <mergeCell ref="Q117:Q119"/>
    <mergeCell ref="R117:R119"/>
    <mergeCell ref="E120:E122"/>
    <mergeCell ref="F120:F122"/>
    <mergeCell ref="G120:G122"/>
    <mergeCell ref="H120:H122"/>
    <mergeCell ref="I120:I122"/>
    <mergeCell ref="J120:J122"/>
    <mergeCell ref="K120:K122"/>
    <mergeCell ref="L120:L122"/>
    <mergeCell ref="A123:C123"/>
    <mergeCell ref="U120:U122"/>
    <mergeCell ref="V120:V122"/>
    <mergeCell ref="Q120:Q122"/>
    <mergeCell ref="R120:R122"/>
    <mergeCell ref="S120:S122"/>
    <mergeCell ref="T120:T122"/>
    <mergeCell ref="A120:A122"/>
    <mergeCell ref="B120:B122"/>
    <mergeCell ref="C120:C122"/>
  </mergeCells>
  <printOptions/>
  <pageMargins left="0.7" right="0.7" top="0.75" bottom="0.75" header="0.3" footer="0.3"/>
  <pageSetup horizontalDpi="300" verticalDpi="3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workbookViewId="0" topLeftCell="A1">
      <selection activeCell="C49" sqref="C49:C51"/>
    </sheetView>
  </sheetViews>
  <sheetFormatPr defaultColWidth="9.140625" defaultRowHeight="12.75"/>
  <cols>
    <col min="1" max="1" width="3.7109375" style="14" customWidth="1"/>
    <col min="2" max="2" width="13.28125" style="14" customWidth="1"/>
    <col min="3" max="3" width="13.140625" style="14" customWidth="1"/>
    <col min="4" max="4" width="10.7109375" style="14" customWidth="1"/>
    <col min="5" max="5" width="8.140625" style="14" customWidth="1"/>
    <col min="6" max="6" width="10.00390625" style="14" customWidth="1"/>
    <col min="7" max="7" width="10.57421875" style="14" customWidth="1"/>
    <col min="8" max="8" width="10.140625" style="14" customWidth="1"/>
    <col min="9" max="9" width="9.28125" style="14" customWidth="1"/>
    <col min="10" max="10" width="8.00390625" style="14" customWidth="1"/>
    <col min="11" max="11" width="7.28125" style="14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6.140625" style="14" customWidth="1"/>
    <col min="19" max="19" width="12.7109375" style="14" customWidth="1"/>
    <col min="20" max="20" width="15.140625" style="14" customWidth="1"/>
    <col min="21" max="21" width="10.28125" style="14" customWidth="1"/>
    <col min="22" max="22" width="10.57421875" style="14" customWidth="1"/>
    <col min="23" max="23" width="14.28125" style="14" customWidth="1"/>
    <col min="24" max="16384" width="9.140625" style="14" customWidth="1"/>
  </cols>
  <sheetData>
    <row r="1" spans="1:16" s="4" customFormat="1" ht="35.25" customHeight="1" thickBot="1">
      <c r="A1" s="3"/>
      <c r="B1" s="3"/>
      <c r="C1" s="364" t="s">
        <v>694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3" s="151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5"/>
      <c r="N2" s="479" t="s">
        <v>23</v>
      </c>
      <c r="O2" s="480"/>
      <c r="P2" s="480"/>
      <c r="Q2" s="481"/>
      <c r="R2" s="359" t="s">
        <v>293</v>
      </c>
      <c r="S2" s="359"/>
      <c r="T2" s="359"/>
      <c r="U2" s="461" t="s">
        <v>237</v>
      </c>
      <c r="V2" s="461" t="s">
        <v>1328</v>
      </c>
      <c r="W2" s="470" t="s">
        <v>14</v>
      </c>
    </row>
    <row r="3" spans="1:23" s="151" customFormat="1" ht="67.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81" t="s">
        <v>13</v>
      </c>
      <c r="J3" s="82" t="s">
        <v>536</v>
      </c>
      <c r="K3" s="83" t="s">
        <v>44</v>
      </c>
      <c r="L3" s="84" t="s">
        <v>21</v>
      </c>
      <c r="M3" s="84" t="s">
        <v>1284</v>
      </c>
      <c r="N3" s="85" t="s">
        <v>380</v>
      </c>
      <c r="O3" s="145" t="s">
        <v>9</v>
      </c>
      <c r="P3" s="145" t="s">
        <v>10</v>
      </c>
      <c r="Q3" s="145" t="s">
        <v>11</v>
      </c>
      <c r="R3" s="87" t="s">
        <v>292</v>
      </c>
      <c r="S3" s="88" t="s">
        <v>295</v>
      </c>
      <c r="T3" s="89" t="s">
        <v>294</v>
      </c>
      <c r="U3" s="461"/>
      <c r="V3" s="461"/>
      <c r="W3" s="471"/>
    </row>
    <row r="4" spans="1:23" s="142" customFormat="1" ht="18" customHeight="1">
      <c r="A4" s="440">
        <v>1</v>
      </c>
      <c r="B4" s="447" t="s">
        <v>695</v>
      </c>
      <c r="C4" s="447" t="s">
        <v>696</v>
      </c>
      <c r="D4" s="447" t="s">
        <v>697</v>
      </c>
      <c r="E4" s="447">
        <v>2000</v>
      </c>
      <c r="F4" s="447" t="s">
        <v>698</v>
      </c>
      <c r="G4" s="447" t="s">
        <v>699</v>
      </c>
      <c r="H4" s="447">
        <v>1500</v>
      </c>
      <c r="I4" s="472">
        <v>15</v>
      </c>
      <c r="J4" s="472">
        <v>0.4</v>
      </c>
      <c r="K4" s="474">
        <f>J4*I4*5.886</f>
        <v>35.316</v>
      </c>
      <c r="L4" s="476">
        <v>65</v>
      </c>
      <c r="M4" s="414">
        <f>L4*120</f>
        <v>7800</v>
      </c>
      <c r="N4" s="141" t="s">
        <v>7</v>
      </c>
      <c r="O4" s="141">
        <v>15</v>
      </c>
      <c r="P4" s="141">
        <v>3</v>
      </c>
      <c r="Q4" s="141">
        <v>3</v>
      </c>
      <c r="R4" s="408">
        <f>(Q6*P6*O6*80*2)+7500</f>
        <v>45900.00000000001</v>
      </c>
      <c r="S4" s="473">
        <f>M4*0.65+L4*110+L4*12+M4*0.1</f>
        <v>13780</v>
      </c>
      <c r="T4" s="408">
        <f>4400+I4*1.22*100</f>
        <v>6230</v>
      </c>
      <c r="U4" s="408">
        <v>1500</v>
      </c>
      <c r="V4" s="473">
        <f>U4+T4+S4+R4</f>
        <v>67410</v>
      </c>
      <c r="W4" s="482" t="s">
        <v>177</v>
      </c>
    </row>
    <row r="5" spans="1:23" s="142" customFormat="1" ht="18" customHeight="1">
      <c r="A5" s="416"/>
      <c r="B5" s="415"/>
      <c r="C5" s="415"/>
      <c r="D5" s="415"/>
      <c r="E5" s="415"/>
      <c r="F5" s="415"/>
      <c r="G5" s="415"/>
      <c r="H5" s="415"/>
      <c r="I5" s="415"/>
      <c r="J5" s="415"/>
      <c r="K5" s="474"/>
      <c r="L5" s="477"/>
      <c r="M5" s="415"/>
      <c r="N5" s="141" t="s">
        <v>534</v>
      </c>
      <c r="O5" s="141"/>
      <c r="P5" s="141"/>
      <c r="Q5" s="141"/>
      <c r="R5" s="408"/>
      <c r="S5" s="473"/>
      <c r="T5" s="408"/>
      <c r="U5" s="408"/>
      <c r="V5" s="408"/>
      <c r="W5" s="415"/>
    </row>
    <row r="6" spans="1:23" s="142" customFormat="1" ht="18" customHeight="1" thickBot="1">
      <c r="A6" s="408"/>
      <c r="B6" s="416"/>
      <c r="C6" s="416"/>
      <c r="D6" s="416"/>
      <c r="E6" s="416"/>
      <c r="F6" s="416"/>
      <c r="G6" s="416"/>
      <c r="H6" s="416"/>
      <c r="I6" s="416"/>
      <c r="J6" s="416"/>
      <c r="K6" s="475"/>
      <c r="L6" s="478"/>
      <c r="M6" s="416"/>
      <c r="N6" s="143" t="s">
        <v>8</v>
      </c>
      <c r="O6" s="141">
        <v>200</v>
      </c>
      <c r="P6" s="141">
        <v>0.8</v>
      </c>
      <c r="Q6" s="141">
        <v>1.5</v>
      </c>
      <c r="R6" s="408"/>
      <c r="S6" s="473"/>
      <c r="T6" s="408"/>
      <c r="U6" s="408"/>
      <c r="V6" s="408"/>
      <c r="W6" s="416"/>
    </row>
    <row r="7" spans="1:23" s="142" customFormat="1" ht="18" customHeight="1">
      <c r="A7" s="408">
        <v>2</v>
      </c>
      <c r="B7" s="482" t="s">
        <v>695</v>
      </c>
      <c r="C7" s="415" t="s">
        <v>700</v>
      </c>
      <c r="D7" s="414" t="s">
        <v>701</v>
      </c>
      <c r="E7" s="415">
        <v>300</v>
      </c>
      <c r="F7" s="414" t="s">
        <v>702</v>
      </c>
      <c r="G7" s="414" t="s">
        <v>703</v>
      </c>
      <c r="H7" s="414">
        <v>1408</v>
      </c>
      <c r="I7" s="414">
        <v>5.5</v>
      </c>
      <c r="J7" s="414">
        <v>0.2</v>
      </c>
      <c r="K7" s="474">
        <f>J7*I7*5.886</f>
        <v>6.474600000000001</v>
      </c>
      <c r="L7" s="476">
        <v>35</v>
      </c>
      <c r="M7" s="414">
        <f>L7*120</f>
        <v>4200</v>
      </c>
      <c r="N7" s="143" t="s">
        <v>7</v>
      </c>
      <c r="O7" s="143"/>
      <c r="P7" s="143"/>
      <c r="Q7" s="143"/>
      <c r="R7" s="408">
        <f>(Q9*P9*O9*80*2)+7500</f>
        <v>30540</v>
      </c>
      <c r="S7" s="473">
        <f>M7*0.65+L7*110+L7*12+M7*0.1</f>
        <v>7420</v>
      </c>
      <c r="T7" s="408">
        <f>4400+I7*1.22*100</f>
        <v>5071</v>
      </c>
      <c r="U7" s="408">
        <v>1500</v>
      </c>
      <c r="V7" s="473">
        <f>U7+T7+S7+R7</f>
        <v>44531</v>
      </c>
      <c r="W7" s="414" t="s">
        <v>178</v>
      </c>
    </row>
    <row r="8" spans="1:23" s="142" customFormat="1" ht="18" customHeight="1">
      <c r="A8" s="408"/>
      <c r="B8" s="415"/>
      <c r="C8" s="415"/>
      <c r="D8" s="415"/>
      <c r="E8" s="415"/>
      <c r="F8" s="415"/>
      <c r="G8" s="415"/>
      <c r="H8" s="415"/>
      <c r="I8" s="415"/>
      <c r="J8" s="415"/>
      <c r="K8" s="474"/>
      <c r="L8" s="477"/>
      <c r="M8" s="415"/>
      <c r="N8" s="141" t="s">
        <v>534</v>
      </c>
      <c r="O8" s="143"/>
      <c r="P8" s="143"/>
      <c r="Q8" s="143"/>
      <c r="R8" s="408"/>
      <c r="S8" s="473"/>
      <c r="T8" s="408"/>
      <c r="U8" s="408"/>
      <c r="V8" s="408"/>
      <c r="W8" s="415"/>
    </row>
    <row r="9" spans="1:23" s="142" customFormat="1" ht="18" customHeight="1" thickBot="1">
      <c r="A9" s="408"/>
      <c r="B9" s="416"/>
      <c r="C9" s="416"/>
      <c r="D9" s="416"/>
      <c r="E9" s="416"/>
      <c r="F9" s="416"/>
      <c r="G9" s="416"/>
      <c r="H9" s="416"/>
      <c r="I9" s="416"/>
      <c r="J9" s="416"/>
      <c r="K9" s="475"/>
      <c r="L9" s="478"/>
      <c r="M9" s="416"/>
      <c r="N9" s="143" t="s">
        <v>8</v>
      </c>
      <c r="O9" s="143">
        <v>50</v>
      </c>
      <c r="P9" s="143">
        <v>1.2</v>
      </c>
      <c r="Q9" s="143">
        <v>2.4</v>
      </c>
      <c r="R9" s="408"/>
      <c r="S9" s="473"/>
      <c r="T9" s="408"/>
      <c r="U9" s="408"/>
      <c r="V9" s="408"/>
      <c r="W9" s="416"/>
    </row>
    <row r="10" spans="1:23" s="142" customFormat="1" ht="18" customHeight="1">
      <c r="A10" s="416">
        <v>3</v>
      </c>
      <c r="B10" s="482" t="s">
        <v>695</v>
      </c>
      <c r="C10" s="415" t="s">
        <v>700</v>
      </c>
      <c r="D10" s="414" t="s">
        <v>704</v>
      </c>
      <c r="E10" s="414">
        <v>100</v>
      </c>
      <c r="F10" s="414" t="s">
        <v>705</v>
      </c>
      <c r="G10" s="414" t="s">
        <v>706</v>
      </c>
      <c r="H10" s="414">
        <v>1155</v>
      </c>
      <c r="I10" s="414">
        <v>4.5</v>
      </c>
      <c r="J10" s="414">
        <v>0.2</v>
      </c>
      <c r="K10" s="474">
        <f>J10*I10*5.886</f>
        <v>5.2974000000000006</v>
      </c>
      <c r="L10" s="476">
        <v>30</v>
      </c>
      <c r="M10" s="414">
        <f>L10*120</f>
        <v>3600</v>
      </c>
      <c r="N10" s="143" t="s">
        <v>7</v>
      </c>
      <c r="O10" s="143"/>
      <c r="P10" s="143"/>
      <c r="Q10" s="143"/>
      <c r="R10" s="408">
        <f>(Q12*P12*O12*80*2)+7500</f>
        <v>11500</v>
      </c>
      <c r="S10" s="473">
        <f>M10*0.65+L10*110+L10*12+M10*0.1</f>
        <v>6360</v>
      </c>
      <c r="T10" s="408">
        <f>4400+I10*1.22*100</f>
        <v>4949</v>
      </c>
      <c r="U10" s="408">
        <v>1500</v>
      </c>
      <c r="V10" s="473">
        <f>U10+T10+S10+R10</f>
        <v>24309</v>
      </c>
      <c r="W10" s="482" t="s">
        <v>178</v>
      </c>
    </row>
    <row r="11" spans="1:23" s="142" customFormat="1" ht="18" customHeight="1">
      <c r="A11" s="416"/>
      <c r="B11" s="415"/>
      <c r="C11" s="415"/>
      <c r="D11" s="415"/>
      <c r="E11" s="415"/>
      <c r="F11" s="415"/>
      <c r="G11" s="415"/>
      <c r="H11" s="415"/>
      <c r="I11" s="415"/>
      <c r="J11" s="415"/>
      <c r="K11" s="474"/>
      <c r="L11" s="477"/>
      <c r="M11" s="415"/>
      <c r="N11" s="141" t="s">
        <v>534</v>
      </c>
      <c r="O11" s="143"/>
      <c r="P11" s="143"/>
      <c r="Q11" s="143"/>
      <c r="R11" s="408"/>
      <c r="S11" s="473"/>
      <c r="T11" s="408"/>
      <c r="U11" s="408"/>
      <c r="V11" s="408"/>
      <c r="W11" s="415"/>
    </row>
    <row r="12" spans="1:23" s="142" customFormat="1" ht="18" customHeight="1" thickBot="1">
      <c r="A12" s="408"/>
      <c r="B12" s="416"/>
      <c r="C12" s="416"/>
      <c r="D12" s="416"/>
      <c r="E12" s="416"/>
      <c r="F12" s="416"/>
      <c r="G12" s="416"/>
      <c r="H12" s="416"/>
      <c r="I12" s="416"/>
      <c r="J12" s="416"/>
      <c r="K12" s="475"/>
      <c r="L12" s="478"/>
      <c r="M12" s="416"/>
      <c r="N12" s="143" t="s">
        <v>8</v>
      </c>
      <c r="O12" s="143">
        <v>50</v>
      </c>
      <c r="P12" s="143">
        <v>0.5</v>
      </c>
      <c r="Q12" s="143">
        <v>1</v>
      </c>
      <c r="R12" s="408"/>
      <c r="S12" s="473"/>
      <c r="T12" s="408"/>
      <c r="U12" s="408"/>
      <c r="V12" s="408"/>
      <c r="W12" s="416"/>
    </row>
    <row r="13" spans="1:23" s="142" customFormat="1" ht="18" customHeight="1">
      <c r="A13" s="408">
        <v>4</v>
      </c>
      <c r="B13" s="482" t="s">
        <v>695</v>
      </c>
      <c r="C13" s="415" t="s">
        <v>707</v>
      </c>
      <c r="D13" s="414" t="s">
        <v>708</v>
      </c>
      <c r="E13" s="414">
        <v>120</v>
      </c>
      <c r="F13" s="414" t="s">
        <v>709</v>
      </c>
      <c r="G13" s="414" t="s">
        <v>710</v>
      </c>
      <c r="H13" s="414">
        <v>1215</v>
      </c>
      <c r="I13" s="414">
        <v>5</v>
      </c>
      <c r="J13" s="414">
        <v>0.25</v>
      </c>
      <c r="K13" s="474">
        <f>J13*I13*5.886</f>
        <v>7.3575</v>
      </c>
      <c r="L13" s="476">
        <v>33</v>
      </c>
      <c r="M13" s="414">
        <f>L13*120</f>
        <v>3960</v>
      </c>
      <c r="N13" s="143" t="s">
        <v>7</v>
      </c>
      <c r="O13" s="143"/>
      <c r="P13" s="143"/>
      <c r="Q13" s="143"/>
      <c r="R13" s="408">
        <f>(Q15*P15*O15*80*2)+7500</f>
        <v>23500</v>
      </c>
      <c r="S13" s="473">
        <f>M13*0.65+L13*110+L13*12+M13*0.1</f>
        <v>6996</v>
      </c>
      <c r="T13" s="408">
        <f>4400+I13*1.22*100</f>
        <v>5010</v>
      </c>
      <c r="U13" s="408">
        <v>1500</v>
      </c>
      <c r="V13" s="473">
        <f>U13+T13+S13+R13</f>
        <v>37006</v>
      </c>
      <c r="W13" s="414" t="s">
        <v>178</v>
      </c>
    </row>
    <row r="14" spans="1:23" s="142" customFormat="1" ht="18" customHeight="1">
      <c r="A14" s="408"/>
      <c r="B14" s="415"/>
      <c r="C14" s="415"/>
      <c r="D14" s="415"/>
      <c r="E14" s="415"/>
      <c r="F14" s="415"/>
      <c r="G14" s="415"/>
      <c r="H14" s="415"/>
      <c r="I14" s="415"/>
      <c r="J14" s="415"/>
      <c r="K14" s="474"/>
      <c r="L14" s="477"/>
      <c r="M14" s="415"/>
      <c r="N14" s="141" t="s">
        <v>534</v>
      </c>
      <c r="O14" s="143"/>
      <c r="P14" s="143"/>
      <c r="Q14" s="143"/>
      <c r="R14" s="408"/>
      <c r="S14" s="473"/>
      <c r="T14" s="408"/>
      <c r="U14" s="408"/>
      <c r="V14" s="408"/>
      <c r="W14" s="415"/>
    </row>
    <row r="15" spans="1:23" s="142" customFormat="1" ht="18" customHeight="1" thickBot="1">
      <c r="A15" s="408"/>
      <c r="B15" s="416"/>
      <c r="C15" s="416"/>
      <c r="D15" s="416"/>
      <c r="E15" s="416"/>
      <c r="F15" s="416"/>
      <c r="G15" s="416"/>
      <c r="H15" s="416"/>
      <c r="I15" s="416"/>
      <c r="J15" s="416"/>
      <c r="K15" s="475"/>
      <c r="L15" s="478"/>
      <c r="M15" s="416"/>
      <c r="N15" s="143" t="s">
        <v>8</v>
      </c>
      <c r="O15" s="143">
        <v>50</v>
      </c>
      <c r="P15" s="143">
        <v>1</v>
      </c>
      <c r="Q15" s="143">
        <v>2</v>
      </c>
      <c r="R15" s="408"/>
      <c r="S15" s="473"/>
      <c r="T15" s="408"/>
      <c r="U15" s="408"/>
      <c r="V15" s="408"/>
      <c r="W15" s="416"/>
    </row>
    <row r="16" spans="1:23" s="142" customFormat="1" ht="18" customHeight="1">
      <c r="A16" s="416">
        <v>5</v>
      </c>
      <c r="B16" s="482" t="s">
        <v>695</v>
      </c>
      <c r="C16" s="415" t="s">
        <v>711</v>
      </c>
      <c r="D16" s="410" t="s">
        <v>712</v>
      </c>
      <c r="E16" s="414">
        <v>80</v>
      </c>
      <c r="F16" s="414" t="s">
        <v>713</v>
      </c>
      <c r="G16" s="414" t="s">
        <v>714</v>
      </c>
      <c r="H16" s="414">
        <v>1192</v>
      </c>
      <c r="I16" s="414">
        <v>3.5</v>
      </c>
      <c r="J16" s="414">
        <v>0.25</v>
      </c>
      <c r="K16" s="474">
        <f>J16*I16*5.886</f>
        <v>5.15025</v>
      </c>
      <c r="L16" s="476">
        <v>25</v>
      </c>
      <c r="M16" s="414">
        <f>L16*120</f>
        <v>3000</v>
      </c>
      <c r="N16" s="143" t="s">
        <v>7</v>
      </c>
      <c r="O16" s="143"/>
      <c r="P16" s="143"/>
      <c r="Q16" s="143"/>
      <c r="R16" s="408">
        <f>(Q18*P18*O18*80*2)+7500</f>
        <v>14220</v>
      </c>
      <c r="S16" s="473">
        <f>M16*0.65+L16*110+L16*12+M16*0.1</f>
        <v>5300</v>
      </c>
      <c r="T16" s="408">
        <f>4400+I16*1.22*100</f>
        <v>4827</v>
      </c>
      <c r="U16" s="408">
        <v>1500</v>
      </c>
      <c r="V16" s="473">
        <f>U16+T16+S16+R16</f>
        <v>25847</v>
      </c>
      <c r="W16" s="482" t="s">
        <v>177</v>
      </c>
    </row>
    <row r="17" spans="1:23" s="142" customFormat="1" ht="18" customHeight="1">
      <c r="A17" s="416"/>
      <c r="B17" s="415"/>
      <c r="C17" s="415"/>
      <c r="D17" s="411"/>
      <c r="E17" s="415"/>
      <c r="F17" s="415"/>
      <c r="G17" s="415"/>
      <c r="H17" s="415"/>
      <c r="I17" s="415"/>
      <c r="J17" s="415"/>
      <c r="K17" s="474"/>
      <c r="L17" s="477"/>
      <c r="M17" s="415"/>
      <c r="N17" s="141" t="s">
        <v>534</v>
      </c>
      <c r="O17" s="143"/>
      <c r="P17" s="143"/>
      <c r="Q17" s="143"/>
      <c r="R17" s="408"/>
      <c r="S17" s="473"/>
      <c r="T17" s="408"/>
      <c r="U17" s="408"/>
      <c r="V17" s="408"/>
      <c r="W17" s="415"/>
    </row>
    <row r="18" spans="1:23" s="142" customFormat="1" ht="18" customHeight="1" thickBot="1">
      <c r="A18" s="408"/>
      <c r="B18" s="416"/>
      <c r="C18" s="416"/>
      <c r="D18" s="412"/>
      <c r="E18" s="416"/>
      <c r="F18" s="416"/>
      <c r="G18" s="416"/>
      <c r="H18" s="416"/>
      <c r="I18" s="416"/>
      <c r="J18" s="416"/>
      <c r="K18" s="475"/>
      <c r="L18" s="478"/>
      <c r="M18" s="416"/>
      <c r="N18" s="143" t="s">
        <v>8</v>
      </c>
      <c r="O18" s="143">
        <v>40</v>
      </c>
      <c r="P18" s="143">
        <v>0.7</v>
      </c>
      <c r="Q18" s="143">
        <v>1.5</v>
      </c>
      <c r="R18" s="408"/>
      <c r="S18" s="473"/>
      <c r="T18" s="408"/>
      <c r="U18" s="408"/>
      <c r="V18" s="408"/>
      <c r="W18" s="416"/>
    </row>
    <row r="19" spans="1:23" s="142" customFormat="1" ht="18" customHeight="1">
      <c r="A19" s="408">
        <v>6</v>
      </c>
      <c r="B19" s="482" t="s">
        <v>695</v>
      </c>
      <c r="C19" s="415" t="s">
        <v>707</v>
      </c>
      <c r="D19" s="410" t="s">
        <v>715</v>
      </c>
      <c r="E19" s="414">
        <v>200</v>
      </c>
      <c r="F19" s="414" t="s">
        <v>716</v>
      </c>
      <c r="G19" s="414" t="s">
        <v>717</v>
      </c>
      <c r="H19" s="414">
        <v>1197</v>
      </c>
      <c r="I19" s="414">
        <v>5.5</v>
      </c>
      <c r="J19" s="414">
        <v>0.22</v>
      </c>
      <c r="K19" s="474">
        <f>J19*I19*5.886</f>
        <v>7.12206</v>
      </c>
      <c r="L19" s="476">
        <v>35</v>
      </c>
      <c r="M19" s="414">
        <f>L19*120</f>
        <v>4200</v>
      </c>
      <c r="N19" s="143" t="s">
        <v>7</v>
      </c>
      <c r="O19" s="143"/>
      <c r="P19" s="143"/>
      <c r="Q19" s="143"/>
      <c r="R19" s="408">
        <f>(Q21*P21*O21*80*2)+7500</f>
        <v>17100</v>
      </c>
      <c r="S19" s="473">
        <f>M19*0.65+L19*110+L19*12+M19*0.1</f>
        <v>7420</v>
      </c>
      <c r="T19" s="408">
        <f>4400+I19*1.22*100</f>
        <v>5071</v>
      </c>
      <c r="U19" s="408">
        <v>1500</v>
      </c>
      <c r="V19" s="473">
        <f>U19+T19+S19+R19</f>
        <v>31091</v>
      </c>
      <c r="W19" s="414" t="s">
        <v>197</v>
      </c>
    </row>
    <row r="20" spans="1:23" s="142" customFormat="1" ht="18" customHeight="1">
      <c r="A20" s="408"/>
      <c r="B20" s="415"/>
      <c r="C20" s="415"/>
      <c r="D20" s="411"/>
      <c r="E20" s="415"/>
      <c r="F20" s="415"/>
      <c r="G20" s="415"/>
      <c r="H20" s="415"/>
      <c r="I20" s="415"/>
      <c r="J20" s="415"/>
      <c r="K20" s="474"/>
      <c r="L20" s="477"/>
      <c r="M20" s="415"/>
      <c r="N20" s="141" t="s">
        <v>534</v>
      </c>
      <c r="O20" s="143"/>
      <c r="P20" s="143"/>
      <c r="Q20" s="143"/>
      <c r="R20" s="408"/>
      <c r="S20" s="473"/>
      <c r="T20" s="408"/>
      <c r="U20" s="408"/>
      <c r="V20" s="408"/>
      <c r="W20" s="415"/>
    </row>
    <row r="21" spans="1:23" s="142" customFormat="1" ht="18" customHeight="1" thickBot="1">
      <c r="A21" s="408"/>
      <c r="B21" s="416"/>
      <c r="C21" s="416"/>
      <c r="D21" s="412"/>
      <c r="E21" s="416"/>
      <c r="F21" s="416"/>
      <c r="G21" s="416"/>
      <c r="H21" s="416"/>
      <c r="I21" s="416"/>
      <c r="J21" s="416"/>
      <c r="K21" s="475"/>
      <c r="L21" s="478"/>
      <c r="M21" s="416"/>
      <c r="N21" s="143" t="s">
        <v>8</v>
      </c>
      <c r="O21" s="143">
        <v>30</v>
      </c>
      <c r="P21" s="143">
        <v>1</v>
      </c>
      <c r="Q21" s="143">
        <v>2</v>
      </c>
      <c r="R21" s="408"/>
      <c r="S21" s="473"/>
      <c r="T21" s="408"/>
      <c r="U21" s="408"/>
      <c r="V21" s="408"/>
      <c r="W21" s="416"/>
    </row>
    <row r="22" spans="1:23" s="142" customFormat="1" ht="18" customHeight="1">
      <c r="A22" s="416">
        <v>7</v>
      </c>
      <c r="B22" s="482" t="s">
        <v>695</v>
      </c>
      <c r="C22" s="415" t="s">
        <v>718</v>
      </c>
      <c r="D22" s="408" t="s">
        <v>719</v>
      </c>
      <c r="E22" s="415">
        <v>250</v>
      </c>
      <c r="F22" s="424" t="s">
        <v>720</v>
      </c>
      <c r="G22" s="483" t="s">
        <v>721</v>
      </c>
      <c r="H22" s="414">
        <v>1292</v>
      </c>
      <c r="I22" s="414">
        <v>6</v>
      </c>
      <c r="J22" s="414">
        <v>0.3</v>
      </c>
      <c r="K22" s="474">
        <f>J22*I22*5.886</f>
        <v>10.5948</v>
      </c>
      <c r="L22" s="476">
        <v>40</v>
      </c>
      <c r="M22" s="414">
        <f>L22*120</f>
        <v>4800</v>
      </c>
      <c r="N22" s="143" t="s">
        <v>7</v>
      </c>
      <c r="O22" s="143"/>
      <c r="P22" s="143"/>
      <c r="Q22" s="143"/>
      <c r="R22" s="408">
        <f>(Q24*P24*O24*80*2)+7500</f>
        <v>23500</v>
      </c>
      <c r="S22" s="473">
        <f>M22*0.65+L22*110+L22*12+M22*0.1</f>
        <v>8480</v>
      </c>
      <c r="T22" s="408">
        <f>4400+I22*1.22*100</f>
        <v>5132</v>
      </c>
      <c r="U22" s="408">
        <v>1500</v>
      </c>
      <c r="V22" s="473">
        <f>U22+T22+S22+R22</f>
        <v>38612</v>
      </c>
      <c r="W22" s="482" t="s">
        <v>722</v>
      </c>
    </row>
    <row r="23" spans="1:23" s="142" customFormat="1" ht="18" customHeight="1">
      <c r="A23" s="416"/>
      <c r="B23" s="415"/>
      <c r="C23" s="415"/>
      <c r="D23" s="408"/>
      <c r="E23" s="415"/>
      <c r="F23" s="424"/>
      <c r="G23" s="484"/>
      <c r="H23" s="415"/>
      <c r="I23" s="415"/>
      <c r="J23" s="415"/>
      <c r="K23" s="474"/>
      <c r="L23" s="477"/>
      <c r="M23" s="415"/>
      <c r="N23" s="141" t="s">
        <v>534</v>
      </c>
      <c r="O23" s="143"/>
      <c r="P23" s="143"/>
      <c r="Q23" s="143"/>
      <c r="R23" s="408"/>
      <c r="S23" s="473"/>
      <c r="T23" s="408"/>
      <c r="U23" s="408"/>
      <c r="V23" s="408"/>
      <c r="W23" s="415"/>
    </row>
    <row r="24" spans="1:23" s="142" customFormat="1" ht="18" customHeight="1" thickBot="1">
      <c r="A24" s="408"/>
      <c r="B24" s="416"/>
      <c r="C24" s="416"/>
      <c r="D24" s="408"/>
      <c r="E24" s="416"/>
      <c r="F24" s="424"/>
      <c r="G24" s="485"/>
      <c r="H24" s="416"/>
      <c r="I24" s="416"/>
      <c r="J24" s="416"/>
      <c r="K24" s="475"/>
      <c r="L24" s="478"/>
      <c r="M24" s="416"/>
      <c r="N24" s="143" t="s">
        <v>8</v>
      </c>
      <c r="O24" s="143">
        <v>50</v>
      </c>
      <c r="P24" s="143">
        <v>1</v>
      </c>
      <c r="Q24" s="143">
        <v>2</v>
      </c>
      <c r="R24" s="408"/>
      <c r="S24" s="473"/>
      <c r="T24" s="408"/>
      <c r="U24" s="408"/>
      <c r="V24" s="408"/>
      <c r="W24" s="416"/>
    </row>
    <row r="25" spans="1:23" s="142" customFormat="1" ht="18" customHeight="1">
      <c r="A25" s="408">
        <v>8</v>
      </c>
      <c r="B25" s="482" t="s">
        <v>695</v>
      </c>
      <c r="C25" s="415" t="s">
        <v>711</v>
      </c>
      <c r="D25" s="408" t="s">
        <v>723</v>
      </c>
      <c r="E25" s="415">
        <v>200</v>
      </c>
      <c r="F25" s="408" t="s">
        <v>724</v>
      </c>
      <c r="G25" s="408" t="s">
        <v>725</v>
      </c>
      <c r="H25" s="408">
        <v>1300</v>
      </c>
      <c r="I25" s="414">
        <v>5</v>
      </c>
      <c r="J25" s="414">
        <v>0.3</v>
      </c>
      <c r="K25" s="474">
        <f>J25*I25*5.886</f>
        <v>8.829</v>
      </c>
      <c r="L25" s="476">
        <v>37</v>
      </c>
      <c r="M25" s="414">
        <f>L25*120</f>
        <v>4440</v>
      </c>
      <c r="N25" s="143" t="s">
        <v>7</v>
      </c>
      <c r="O25" s="143"/>
      <c r="P25" s="143"/>
      <c r="Q25" s="143"/>
      <c r="R25" s="408">
        <f>(Q27*P27*O27*80*2)+7500</f>
        <v>17100</v>
      </c>
      <c r="S25" s="473">
        <f>M25*0.65+L25*110+L25*12+M25*0.1</f>
        <v>7844</v>
      </c>
      <c r="T25" s="408">
        <f>4400+I25*1.22*100</f>
        <v>5010</v>
      </c>
      <c r="U25" s="408">
        <v>1500</v>
      </c>
      <c r="V25" s="473">
        <f>U25+T25+S25+R25</f>
        <v>31454</v>
      </c>
      <c r="W25" s="414" t="s">
        <v>177</v>
      </c>
    </row>
    <row r="26" spans="1:23" s="142" customFormat="1" ht="18" customHeight="1">
      <c r="A26" s="408"/>
      <c r="B26" s="415"/>
      <c r="C26" s="415"/>
      <c r="D26" s="408"/>
      <c r="E26" s="415"/>
      <c r="F26" s="408"/>
      <c r="G26" s="408"/>
      <c r="H26" s="408"/>
      <c r="I26" s="415"/>
      <c r="J26" s="415"/>
      <c r="K26" s="474"/>
      <c r="L26" s="477"/>
      <c r="M26" s="415"/>
      <c r="N26" s="141" t="s">
        <v>534</v>
      </c>
      <c r="O26" s="143"/>
      <c r="P26" s="143"/>
      <c r="Q26" s="143"/>
      <c r="R26" s="408"/>
      <c r="S26" s="473"/>
      <c r="T26" s="408"/>
      <c r="U26" s="408"/>
      <c r="V26" s="408"/>
      <c r="W26" s="415"/>
    </row>
    <row r="27" spans="1:23" s="142" customFormat="1" ht="18" customHeight="1" thickBot="1">
      <c r="A27" s="408"/>
      <c r="B27" s="416"/>
      <c r="C27" s="416"/>
      <c r="D27" s="408"/>
      <c r="E27" s="416"/>
      <c r="F27" s="408"/>
      <c r="G27" s="408"/>
      <c r="H27" s="408"/>
      <c r="I27" s="416"/>
      <c r="J27" s="416"/>
      <c r="K27" s="475"/>
      <c r="L27" s="478"/>
      <c r="M27" s="416"/>
      <c r="N27" s="143" t="s">
        <v>8</v>
      </c>
      <c r="O27" s="143">
        <v>30</v>
      </c>
      <c r="P27" s="143">
        <v>1</v>
      </c>
      <c r="Q27" s="143">
        <v>2</v>
      </c>
      <c r="R27" s="408"/>
      <c r="S27" s="473"/>
      <c r="T27" s="408"/>
      <c r="U27" s="408"/>
      <c r="V27" s="408"/>
      <c r="W27" s="416"/>
    </row>
    <row r="28" spans="1:23" s="142" customFormat="1" ht="18" customHeight="1">
      <c r="A28" s="416">
        <v>9</v>
      </c>
      <c r="B28" s="482" t="s">
        <v>695</v>
      </c>
      <c r="C28" s="415" t="s">
        <v>711</v>
      </c>
      <c r="D28" s="414" t="s">
        <v>726</v>
      </c>
      <c r="E28" s="414">
        <v>300</v>
      </c>
      <c r="F28" s="414" t="s">
        <v>727</v>
      </c>
      <c r="G28" s="414" t="s">
        <v>728</v>
      </c>
      <c r="H28" s="414">
        <v>1362</v>
      </c>
      <c r="I28" s="414">
        <v>5</v>
      </c>
      <c r="J28" s="414">
        <v>0.3</v>
      </c>
      <c r="K28" s="474">
        <f>J28*I28*5.886</f>
        <v>8.829</v>
      </c>
      <c r="L28" s="476">
        <v>38</v>
      </c>
      <c r="M28" s="414">
        <f>L28*120</f>
        <v>4560</v>
      </c>
      <c r="N28" s="143" t="s">
        <v>7</v>
      </c>
      <c r="O28" s="143"/>
      <c r="P28" s="143"/>
      <c r="Q28" s="143"/>
      <c r="R28" s="408">
        <f>(Q30*P30*O30*80*2)+7500</f>
        <v>20300</v>
      </c>
      <c r="S28" s="473">
        <f>M28*0.65+L28*110+L28*12+M28*0.1</f>
        <v>8056</v>
      </c>
      <c r="T28" s="408">
        <f>4400+I28*1.22*100</f>
        <v>5010</v>
      </c>
      <c r="U28" s="408">
        <v>1500</v>
      </c>
      <c r="V28" s="473">
        <f>U28+T28+S28+R28</f>
        <v>34866</v>
      </c>
      <c r="W28" s="482" t="s">
        <v>178</v>
      </c>
    </row>
    <row r="29" spans="1:23" s="142" customFormat="1" ht="18" customHeight="1">
      <c r="A29" s="416"/>
      <c r="B29" s="415"/>
      <c r="C29" s="415"/>
      <c r="D29" s="415"/>
      <c r="E29" s="415"/>
      <c r="F29" s="415"/>
      <c r="G29" s="415"/>
      <c r="H29" s="415"/>
      <c r="I29" s="415"/>
      <c r="J29" s="415"/>
      <c r="K29" s="474"/>
      <c r="L29" s="477"/>
      <c r="M29" s="415"/>
      <c r="N29" s="141" t="s">
        <v>534</v>
      </c>
      <c r="O29" s="143"/>
      <c r="P29" s="143"/>
      <c r="Q29" s="143"/>
      <c r="R29" s="408"/>
      <c r="S29" s="473"/>
      <c r="T29" s="408"/>
      <c r="U29" s="408"/>
      <c r="V29" s="408"/>
      <c r="W29" s="415"/>
    </row>
    <row r="30" spans="1:23" s="142" customFormat="1" ht="18" customHeight="1" thickBot="1">
      <c r="A30" s="408"/>
      <c r="B30" s="416"/>
      <c r="C30" s="416"/>
      <c r="D30" s="416"/>
      <c r="E30" s="416"/>
      <c r="F30" s="416"/>
      <c r="G30" s="416"/>
      <c r="H30" s="416"/>
      <c r="I30" s="416"/>
      <c r="J30" s="416"/>
      <c r="K30" s="475"/>
      <c r="L30" s="478"/>
      <c r="M30" s="416"/>
      <c r="N30" s="143" t="s">
        <v>8</v>
      </c>
      <c r="O30" s="143">
        <v>40</v>
      </c>
      <c r="P30" s="143">
        <v>1</v>
      </c>
      <c r="Q30" s="143">
        <v>2</v>
      </c>
      <c r="R30" s="408"/>
      <c r="S30" s="473"/>
      <c r="T30" s="408"/>
      <c r="U30" s="408"/>
      <c r="V30" s="408"/>
      <c r="W30" s="416"/>
    </row>
    <row r="31" spans="1:23" s="142" customFormat="1" ht="18" customHeight="1">
      <c r="A31" s="408">
        <v>10</v>
      </c>
      <c r="B31" s="482" t="s">
        <v>695</v>
      </c>
      <c r="C31" s="415" t="s">
        <v>711</v>
      </c>
      <c r="D31" s="410"/>
      <c r="E31" s="414">
        <v>250</v>
      </c>
      <c r="F31" s="414" t="s">
        <v>729</v>
      </c>
      <c r="G31" s="414" t="s">
        <v>730</v>
      </c>
      <c r="H31" s="414">
        <v>1231</v>
      </c>
      <c r="I31" s="414">
        <v>6</v>
      </c>
      <c r="J31" s="414">
        <v>0.22</v>
      </c>
      <c r="K31" s="474">
        <f>J31*I31*5.886</f>
        <v>7.769520000000001</v>
      </c>
      <c r="L31" s="476">
        <v>37</v>
      </c>
      <c r="M31" s="414">
        <f>L31*120</f>
        <v>4440</v>
      </c>
      <c r="N31" s="143" t="s">
        <v>7</v>
      </c>
      <c r="O31" s="143"/>
      <c r="P31" s="143"/>
      <c r="Q31" s="143"/>
      <c r="R31" s="408">
        <f>(Q33*P33*O33*80*2)+7500</f>
        <v>20300</v>
      </c>
      <c r="S31" s="473">
        <f>M31*0.65+L31*110+L31*12+M31*0.1</f>
        <v>7844</v>
      </c>
      <c r="T31" s="408">
        <f>4400+I31*1.22*100</f>
        <v>5132</v>
      </c>
      <c r="U31" s="408">
        <v>1500</v>
      </c>
      <c r="V31" s="473">
        <f>U31+T31+S31+R31</f>
        <v>34776</v>
      </c>
      <c r="W31" s="414" t="s">
        <v>177</v>
      </c>
    </row>
    <row r="32" spans="1:23" s="142" customFormat="1" ht="18" customHeight="1">
      <c r="A32" s="408"/>
      <c r="B32" s="415"/>
      <c r="C32" s="415"/>
      <c r="D32" s="411"/>
      <c r="E32" s="415"/>
      <c r="F32" s="415"/>
      <c r="G32" s="415"/>
      <c r="H32" s="415"/>
      <c r="I32" s="415"/>
      <c r="J32" s="415"/>
      <c r="K32" s="474"/>
      <c r="L32" s="477"/>
      <c r="M32" s="415"/>
      <c r="N32" s="141" t="s">
        <v>534</v>
      </c>
      <c r="O32" s="143"/>
      <c r="P32" s="143"/>
      <c r="Q32" s="143"/>
      <c r="R32" s="408"/>
      <c r="S32" s="473"/>
      <c r="T32" s="408"/>
      <c r="U32" s="408"/>
      <c r="V32" s="408"/>
      <c r="W32" s="415"/>
    </row>
    <row r="33" spans="1:23" s="142" customFormat="1" ht="18" customHeight="1" thickBot="1">
      <c r="A33" s="408"/>
      <c r="B33" s="416"/>
      <c r="C33" s="416"/>
      <c r="D33" s="412"/>
      <c r="E33" s="416"/>
      <c r="F33" s="416"/>
      <c r="G33" s="416"/>
      <c r="H33" s="416"/>
      <c r="I33" s="416"/>
      <c r="J33" s="416"/>
      <c r="K33" s="475"/>
      <c r="L33" s="478"/>
      <c r="M33" s="416"/>
      <c r="N33" s="143" t="s">
        <v>8</v>
      </c>
      <c r="O33" s="143">
        <v>40</v>
      </c>
      <c r="P33" s="143">
        <v>1</v>
      </c>
      <c r="Q33" s="143">
        <v>2</v>
      </c>
      <c r="R33" s="408"/>
      <c r="S33" s="473"/>
      <c r="T33" s="408"/>
      <c r="U33" s="408"/>
      <c r="V33" s="408"/>
      <c r="W33" s="416"/>
    </row>
    <row r="34" spans="1:23" s="142" customFormat="1" ht="18" customHeight="1">
      <c r="A34" s="416">
        <v>11</v>
      </c>
      <c r="B34" s="482" t="s">
        <v>695</v>
      </c>
      <c r="C34" s="415" t="s">
        <v>700</v>
      </c>
      <c r="D34" s="410" t="s">
        <v>731</v>
      </c>
      <c r="E34" s="415">
        <v>100</v>
      </c>
      <c r="F34" s="408" t="s">
        <v>733</v>
      </c>
      <c r="G34" s="408" t="s">
        <v>732</v>
      </c>
      <c r="H34" s="408">
        <v>1152</v>
      </c>
      <c r="I34" s="414">
        <v>5</v>
      </c>
      <c r="J34" s="414">
        <v>0.22</v>
      </c>
      <c r="K34" s="474">
        <f>J34*I34*5.886</f>
        <v>6.474600000000001</v>
      </c>
      <c r="L34" s="476">
        <v>30</v>
      </c>
      <c r="M34" s="414">
        <f>L34*120</f>
        <v>3600</v>
      </c>
      <c r="N34" s="143" t="s">
        <v>7</v>
      </c>
      <c r="O34" s="143"/>
      <c r="P34" s="143"/>
      <c r="Q34" s="143"/>
      <c r="R34" s="408">
        <f>(Q36*P36*O36*80*2)+7500</f>
        <v>17868</v>
      </c>
      <c r="S34" s="473">
        <f>M34*0.65+L34*110+L34*12+M34*0.1</f>
        <v>6360</v>
      </c>
      <c r="T34" s="408">
        <f>4400+I34*1.22*100</f>
        <v>5010</v>
      </c>
      <c r="U34" s="408">
        <v>1500</v>
      </c>
      <c r="V34" s="473">
        <f>U34+T34+S34+R34</f>
        <v>30738</v>
      </c>
      <c r="W34" s="482" t="s">
        <v>178</v>
      </c>
    </row>
    <row r="35" spans="1:23" s="142" customFormat="1" ht="18" customHeight="1">
      <c r="A35" s="416"/>
      <c r="B35" s="415"/>
      <c r="C35" s="415"/>
      <c r="D35" s="411"/>
      <c r="E35" s="415"/>
      <c r="F35" s="408"/>
      <c r="G35" s="408"/>
      <c r="H35" s="408"/>
      <c r="I35" s="415"/>
      <c r="J35" s="415"/>
      <c r="K35" s="474"/>
      <c r="L35" s="477"/>
      <c r="M35" s="415"/>
      <c r="N35" s="141" t="s">
        <v>534</v>
      </c>
      <c r="O35" s="143"/>
      <c r="P35" s="143"/>
      <c r="Q35" s="143"/>
      <c r="R35" s="408"/>
      <c r="S35" s="473"/>
      <c r="T35" s="408"/>
      <c r="U35" s="408"/>
      <c r="V35" s="408"/>
      <c r="W35" s="415"/>
    </row>
    <row r="36" spans="1:23" s="142" customFormat="1" ht="18" customHeight="1" thickBot="1">
      <c r="A36" s="408"/>
      <c r="B36" s="416"/>
      <c r="C36" s="416"/>
      <c r="D36" s="486"/>
      <c r="E36" s="416"/>
      <c r="F36" s="408"/>
      <c r="G36" s="408"/>
      <c r="H36" s="408"/>
      <c r="I36" s="416"/>
      <c r="J36" s="416"/>
      <c r="K36" s="475"/>
      <c r="L36" s="478"/>
      <c r="M36" s="416"/>
      <c r="N36" s="143" t="s">
        <v>8</v>
      </c>
      <c r="O36" s="143">
        <v>40</v>
      </c>
      <c r="P36" s="143">
        <v>0.9</v>
      </c>
      <c r="Q36" s="143">
        <v>1.8</v>
      </c>
      <c r="R36" s="408"/>
      <c r="S36" s="473"/>
      <c r="T36" s="408"/>
      <c r="U36" s="408"/>
      <c r="V36" s="408"/>
      <c r="W36" s="416"/>
    </row>
    <row r="37" spans="1:23" s="142" customFormat="1" ht="24.75" customHeight="1">
      <c r="A37" s="408">
        <v>12</v>
      </c>
      <c r="B37" s="482" t="s">
        <v>695</v>
      </c>
      <c r="C37" s="415" t="s">
        <v>734</v>
      </c>
      <c r="D37" s="487" t="s">
        <v>737</v>
      </c>
      <c r="E37" s="482">
        <v>1500</v>
      </c>
      <c r="F37" s="482" t="s">
        <v>735</v>
      </c>
      <c r="G37" s="482" t="s">
        <v>736</v>
      </c>
      <c r="H37" s="482">
        <v>1854</v>
      </c>
      <c r="I37" s="415">
        <v>35</v>
      </c>
      <c r="J37" s="415">
        <v>0.8</v>
      </c>
      <c r="K37" s="474">
        <f>J37*I37*5.886</f>
        <v>164.808</v>
      </c>
      <c r="L37" s="476">
        <v>180</v>
      </c>
      <c r="M37" s="414">
        <f>L37*120</f>
        <v>21600</v>
      </c>
      <c r="N37" s="141" t="s">
        <v>7</v>
      </c>
      <c r="O37" s="141"/>
      <c r="P37" s="141"/>
      <c r="Q37" s="141"/>
      <c r="R37" s="408">
        <f>(Q39*P39*O39*80*2)+7500</f>
        <v>647500</v>
      </c>
      <c r="S37" s="473">
        <f>M37*0.65+L37*110+L37*12+M37*0.1</f>
        <v>38160</v>
      </c>
      <c r="T37" s="408">
        <f>4400+I37*1.22*100</f>
        <v>8670</v>
      </c>
      <c r="U37" s="408">
        <v>1500</v>
      </c>
      <c r="V37" s="473">
        <f>U37+T37+S37+R37</f>
        <v>695830</v>
      </c>
      <c r="W37" s="414" t="s">
        <v>178</v>
      </c>
    </row>
    <row r="38" spans="1:23" s="142" customFormat="1" ht="24.75" customHeight="1">
      <c r="A38" s="408"/>
      <c r="B38" s="415"/>
      <c r="C38" s="415"/>
      <c r="D38" s="411"/>
      <c r="E38" s="415"/>
      <c r="F38" s="415"/>
      <c r="G38" s="415"/>
      <c r="H38" s="415"/>
      <c r="I38" s="415"/>
      <c r="J38" s="415"/>
      <c r="K38" s="474"/>
      <c r="L38" s="477"/>
      <c r="M38" s="415"/>
      <c r="N38" s="141" t="s">
        <v>534</v>
      </c>
      <c r="O38" s="141"/>
      <c r="P38" s="141"/>
      <c r="Q38" s="141"/>
      <c r="R38" s="408"/>
      <c r="S38" s="473"/>
      <c r="T38" s="408"/>
      <c r="U38" s="408"/>
      <c r="V38" s="408"/>
      <c r="W38" s="415"/>
    </row>
    <row r="39" spans="1:23" s="142" customFormat="1" ht="24.75" customHeight="1" thickBot="1">
      <c r="A39" s="408"/>
      <c r="B39" s="416"/>
      <c r="C39" s="416"/>
      <c r="D39" s="412"/>
      <c r="E39" s="416"/>
      <c r="F39" s="416"/>
      <c r="G39" s="416"/>
      <c r="H39" s="416"/>
      <c r="I39" s="416"/>
      <c r="J39" s="416"/>
      <c r="K39" s="475"/>
      <c r="L39" s="478"/>
      <c r="M39" s="416"/>
      <c r="N39" s="143" t="s">
        <v>8</v>
      </c>
      <c r="O39" s="143">
        <v>2000</v>
      </c>
      <c r="P39" s="143">
        <v>1</v>
      </c>
      <c r="Q39" s="143">
        <v>2</v>
      </c>
      <c r="R39" s="408"/>
      <c r="S39" s="473"/>
      <c r="T39" s="408"/>
      <c r="U39" s="408"/>
      <c r="V39" s="408"/>
      <c r="W39" s="416"/>
    </row>
    <row r="40" spans="1:23" s="142" customFormat="1" ht="24.75" customHeight="1">
      <c r="A40" s="416">
        <v>13</v>
      </c>
      <c r="B40" s="482" t="s">
        <v>695</v>
      </c>
      <c r="C40" s="415" t="s">
        <v>734</v>
      </c>
      <c r="D40" s="414" t="s">
        <v>738</v>
      </c>
      <c r="E40" s="415">
        <v>1500</v>
      </c>
      <c r="F40" s="414" t="s">
        <v>739</v>
      </c>
      <c r="G40" s="414" t="s">
        <v>740</v>
      </c>
      <c r="H40" s="414">
        <v>1800</v>
      </c>
      <c r="I40" s="414">
        <v>28</v>
      </c>
      <c r="J40" s="414">
        <v>0.8</v>
      </c>
      <c r="K40" s="474">
        <f>J40*I40*5.886</f>
        <v>131.84640000000002</v>
      </c>
      <c r="L40" s="476">
        <v>180</v>
      </c>
      <c r="M40" s="414">
        <f>L40*120</f>
        <v>21600</v>
      </c>
      <c r="N40" s="143" t="s">
        <v>7</v>
      </c>
      <c r="O40" s="143"/>
      <c r="P40" s="143"/>
      <c r="Q40" s="143"/>
      <c r="R40" s="408">
        <f>(Q42*P42*O42*80*2)+7500</f>
        <v>55500</v>
      </c>
      <c r="S40" s="473">
        <f>M40*0.65+L40*110+L40*12+M40*0.1</f>
        <v>38160</v>
      </c>
      <c r="T40" s="408">
        <f>4400+I40*1.22*100</f>
        <v>7816</v>
      </c>
      <c r="U40" s="408">
        <v>1500</v>
      </c>
      <c r="V40" s="473">
        <f>U40+T40+S40+R40</f>
        <v>102976</v>
      </c>
      <c r="W40" s="482" t="s">
        <v>178</v>
      </c>
    </row>
    <row r="41" spans="1:23" s="142" customFormat="1" ht="24.75" customHeight="1">
      <c r="A41" s="416"/>
      <c r="B41" s="415"/>
      <c r="C41" s="415"/>
      <c r="D41" s="415"/>
      <c r="E41" s="415"/>
      <c r="F41" s="415"/>
      <c r="G41" s="415"/>
      <c r="H41" s="415"/>
      <c r="I41" s="415"/>
      <c r="J41" s="415"/>
      <c r="K41" s="474"/>
      <c r="L41" s="477"/>
      <c r="M41" s="415"/>
      <c r="N41" s="141" t="s">
        <v>534</v>
      </c>
      <c r="O41" s="143"/>
      <c r="P41" s="143"/>
      <c r="Q41" s="143"/>
      <c r="R41" s="408"/>
      <c r="S41" s="473"/>
      <c r="T41" s="408"/>
      <c r="U41" s="408"/>
      <c r="V41" s="408"/>
      <c r="W41" s="415"/>
    </row>
    <row r="42" spans="1:23" s="142" customFormat="1" ht="24.75" customHeight="1" thickBot="1">
      <c r="A42" s="408"/>
      <c r="B42" s="416"/>
      <c r="C42" s="416"/>
      <c r="D42" s="416"/>
      <c r="E42" s="416"/>
      <c r="F42" s="416"/>
      <c r="G42" s="416"/>
      <c r="H42" s="416"/>
      <c r="I42" s="416"/>
      <c r="J42" s="416"/>
      <c r="K42" s="475"/>
      <c r="L42" s="478"/>
      <c r="M42" s="416"/>
      <c r="N42" s="143" t="s">
        <v>8</v>
      </c>
      <c r="O42" s="143">
        <v>150</v>
      </c>
      <c r="P42" s="143">
        <v>1</v>
      </c>
      <c r="Q42" s="143">
        <v>2</v>
      </c>
      <c r="R42" s="408"/>
      <c r="S42" s="473"/>
      <c r="T42" s="408"/>
      <c r="U42" s="408"/>
      <c r="V42" s="408"/>
      <c r="W42" s="416"/>
    </row>
    <row r="43" spans="1:23" s="142" customFormat="1" ht="24.75" customHeight="1">
      <c r="A43" s="408">
        <v>14</v>
      </c>
      <c r="B43" s="482" t="s">
        <v>695</v>
      </c>
      <c r="C43" s="415" t="s">
        <v>741</v>
      </c>
      <c r="D43" s="414" t="s">
        <v>742</v>
      </c>
      <c r="E43" s="414">
        <v>250</v>
      </c>
      <c r="F43" s="414" t="s">
        <v>743</v>
      </c>
      <c r="G43" s="414" t="s">
        <v>744</v>
      </c>
      <c r="H43" s="414">
        <v>1434</v>
      </c>
      <c r="I43" s="414">
        <v>5.5</v>
      </c>
      <c r="J43" s="414">
        <v>0.7</v>
      </c>
      <c r="K43" s="474">
        <f>J43*I43*5.886</f>
        <v>22.661099999999998</v>
      </c>
      <c r="L43" s="476">
        <v>60</v>
      </c>
      <c r="M43" s="414">
        <f>L43*120</f>
        <v>7200</v>
      </c>
      <c r="N43" s="143" t="s">
        <v>7</v>
      </c>
      <c r="O43" s="143"/>
      <c r="P43" s="143"/>
      <c r="Q43" s="143"/>
      <c r="R43" s="408">
        <f>(Q45*P45*O45*80*2)+7500</f>
        <v>23500</v>
      </c>
      <c r="S43" s="473">
        <f>M43*0.65+L43*110+L43*12+M43*0.1</f>
        <v>12720</v>
      </c>
      <c r="T43" s="408">
        <f>4400+I43*1.22*100</f>
        <v>5071</v>
      </c>
      <c r="U43" s="408">
        <v>1500</v>
      </c>
      <c r="V43" s="473">
        <f>U43+T43+S43+R43</f>
        <v>42791</v>
      </c>
      <c r="W43" s="414" t="s">
        <v>177</v>
      </c>
    </row>
    <row r="44" spans="1:23" s="142" customFormat="1" ht="24.75" customHeight="1">
      <c r="A44" s="408"/>
      <c r="B44" s="415"/>
      <c r="C44" s="415"/>
      <c r="D44" s="415"/>
      <c r="E44" s="415"/>
      <c r="F44" s="415"/>
      <c r="G44" s="415"/>
      <c r="H44" s="415"/>
      <c r="I44" s="415"/>
      <c r="J44" s="415"/>
      <c r="K44" s="474"/>
      <c r="L44" s="477"/>
      <c r="M44" s="415"/>
      <c r="N44" s="141" t="s">
        <v>534</v>
      </c>
      <c r="O44" s="143"/>
      <c r="P44" s="143"/>
      <c r="Q44" s="143"/>
      <c r="R44" s="408"/>
      <c r="S44" s="473"/>
      <c r="T44" s="408"/>
      <c r="U44" s="408"/>
      <c r="V44" s="408"/>
      <c r="W44" s="415"/>
    </row>
    <row r="45" spans="1:23" s="142" customFormat="1" ht="24.75" customHeight="1" thickBot="1">
      <c r="A45" s="408"/>
      <c r="B45" s="416"/>
      <c r="C45" s="416"/>
      <c r="D45" s="416"/>
      <c r="E45" s="416"/>
      <c r="F45" s="416"/>
      <c r="G45" s="416"/>
      <c r="H45" s="416"/>
      <c r="I45" s="416"/>
      <c r="J45" s="416"/>
      <c r="K45" s="475"/>
      <c r="L45" s="478"/>
      <c r="M45" s="416"/>
      <c r="N45" s="143" t="s">
        <v>8</v>
      </c>
      <c r="O45" s="143">
        <v>50</v>
      </c>
      <c r="P45" s="143">
        <v>1</v>
      </c>
      <c r="Q45" s="143">
        <v>2</v>
      </c>
      <c r="R45" s="408"/>
      <c r="S45" s="473"/>
      <c r="T45" s="408"/>
      <c r="U45" s="408"/>
      <c r="V45" s="408"/>
      <c r="W45" s="416"/>
    </row>
    <row r="46" spans="1:23" s="142" customFormat="1" ht="24.75" customHeight="1">
      <c r="A46" s="416">
        <v>15</v>
      </c>
      <c r="B46" s="482" t="s">
        <v>695</v>
      </c>
      <c r="C46" s="415" t="s">
        <v>741</v>
      </c>
      <c r="D46" s="414" t="s">
        <v>745</v>
      </c>
      <c r="E46" s="414">
        <v>200</v>
      </c>
      <c r="F46" s="414" t="s">
        <v>747</v>
      </c>
      <c r="G46" s="414" t="s">
        <v>746</v>
      </c>
      <c r="H46" s="414">
        <v>1400</v>
      </c>
      <c r="I46" s="414">
        <v>6</v>
      </c>
      <c r="J46" s="414">
        <v>0.7</v>
      </c>
      <c r="K46" s="474">
        <f>J46*I46*5.886</f>
        <v>24.721199999999996</v>
      </c>
      <c r="L46" s="476">
        <v>60</v>
      </c>
      <c r="M46" s="414">
        <f>L46*120</f>
        <v>7200</v>
      </c>
      <c r="N46" s="143" t="s">
        <v>7</v>
      </c>
      <c r="O46" s="143"/>
      <c r="P46" s="143"/>
      <c r="Q46" s="143"/>
      <c r="R46" s="408">
        <f>(Q48*P48*O48*80*2)+7500</f>
        <v>20300</v>
      </c>
      <c r="S46" s="473">
        <f>M46*0.65+L46*110+L46*12+M46*0.1</f>
        <v>12720</v>
      </c>
      <c r="T46" s="408">
        <f>4400+I46*1.22*100</f>
        <v>5132</v>
      </c>
      <c r="U46" s="408">
        <v>1500</v>
      </c>
      <c r="V46" s="473">
        <f>U46+T46+S46+R46</f>
        <v>39652</v>
      </c>
      <c r="W46" s="482" t="s">
        <v>177</v>
      </c>
    </row>
    <row r="47" spans="1:23" s="142" customFormat="1" ht="24.75" customHeight="1">
      <c r="A47" s="416"/>
      <c r="B47" s="415"/>
      <c r="C47" s="415"/>
      <c r="D47" s="415"/>
      <c r="E47" s="415"/>
      <c r="F47" s="415"/>
      <c r="G47" s="415"/>
      <c r="H47" s="415"/>
      <c r="I47" s="415"/>
      <c r="J47" s="415"/>
      <c r="K47" s="474"/>
      <c r="L47" s="477"/>
      <c r="M47" s="415"/>
      <c r="N47" s="141" t="s">
        <v>534</v>
      </c>
      <c r="O47" s="143"/>
      <c r="P47" s="143"/>
      <c r="Q47" s="143"/>
      <c r="R47" s="408"/>
      <c r="S47" s="473"/>
      <c r="T47" s="408"/>
      <c r="U47" s="408"/>
      <c r="V47" s="408"/>
      <c r="W47" s="415"/>
    </row>
    <row r="48" spans="1:23" s="142" customFormat="1" ht="24.75" customHeight="1" thickBot="1">
      <c r="A48" s="408"/>
      <c r="B48" s="416"/>
      <c r="C48" s="416"/>
      <c r="D48" s="416"/>
      <c r="E48" s="416"/>
      <c r="F48" s="416"/>
      <c r="G48" s="416"/>
      <c r="H48" s="416"/>
      <c r="I48" s="416"/>
      <c r="J48" s="416"/>
      <c r="K48" s="475"/>
      <c r="L48" s="478"/>
      <c r="M48" s="416"/>
      <c r="N48" s="143" t="s">
        <v>8</v>
      </c>
      <c r="O48" s="143">
        <v>40</v>
      </c>
      <c r="P48" s="143">
        <v>1</v>
      </c>
      <c r="Q48" s="143">
        <v>2</v>
      </c>
      <c r="R48" s="408"/>
      <c r="S48" s="473"/>
      <c r="T48" s="408"/>
      <c r="U48" s="408"/>
      <c r="V48" s="408"/>
      <c r="W48" s="416"/>
    </row>
    <row r="49" spans="1:23" s="142" customFormat="1" ht="18" customHeight="1">
      <c r="A49" s="416">
        <v>63</v>
      </c>
      <c r="B49" s="482"/>
      <c r="C49" s="415"/>
      <c r="D49" s="408"/>
      <c r="E49" s="415"/>
      <c r="F49" s="424"/>
      <c r="G49" s="483"/>
      <c r="H49" s="414"/>
      <c r="I49" s="414"/>
      <c r="J49" s="414"/>
      <c r="K49" s="474"/>
      <c r="L49" s="476"/>
      <c r="M49" s="414"/>
      <c r="N49" s="143" t="s">
        <v>7</v>
      </c>
      <c r="O49" s="143"/>
      <c r="P49" s="143"/>
      <c r="Q49" s="143"/>
      <c r="R49" s="408">
        <f>Q51*P51*O51*80*2+7500</f>
        <v>7500</v>
      </c>
      <c r="S49" s="473">
        <f>M49*0.65+L49*110+L49*12+M49*0.1</f>
        <v>0</v>
      </c>
      <c r="T49" s="408">
        <f>4400+I49*1.22*100</f>
        <v>4400</v>
      </c>
      <c r="U49" s="408">
        <v>1500</v>
      </c>
      <c r="V49" s="473">
        <f>U49+T49+S49+R49</f>
        <v>13400</v>
      </c>
      <c r="W49" s="414" t="s">
        <v>197</v>
      </c>
    </row>
    <row r="50" spans="1:23" s="142" customFormat="1" ht="18" customHeight="1">
      <c r="A50" s="416"/>
      <c r="B50" s="415"/>
      <c r="C50" s="415"/>
      <c r="D50" s="408"/>
      <c r="E50" s="415"/>
      <c r="F50" s="424"/>
      <c r="G50" s="484"/>
      <c r="H50" s="415"/>
      <c r="I50" s="415"/>
      <c r="J50" s="415"/>
      <c r="K50" s="474"/>
      <c r="L50" s="477"/>
      <c r="M50" s="415"/>
      <c r="N50" s="141" t="s">
        <v>534</v>
      </c>
      <c r="O50" s="143"/>
      <c r="P50" s="143"/>
      <c r="Q50" s="143"/>
      <c r="R50" s="408"/>
      <c r="S50" s="473"/>
      <c r="T50" s="408"/>
      <c r="U50" s="408"/>
      <c r="V50" s="408"/>
      <c r="W50" s="415"/>
    </row>
    <row r="51" spans="1:23" s="142" customFormat="1" ht="18" customHeight="1">
      <c r="A51" s="414"/>
      <c r="B51" s="415"/>
      <c r="C51" s="415"/>
      <c r="D51" s="414"/>
      <c r="E51" s="415"/>
      <c r="F51" s="410"/>
      <c r="G51" s="484"/>
      <c r="H51" s="415"/>
      <c r="I51" s="415"/>
      <c r="J51" s="415"/>
      <c r="K51" s="474"/>
      <c r="L51" s="477"/>
      <c r="M51" s="415"/>
      <c r="N51" s="143" t="s">
        <v>8</v>
      </c>
      <c r="O51" s="144"/>
      <c r="P51" s="144"/>
      <c r="Q51" s="144"/>
      <c r="R51" s="414"/>
      <c r="S51" s="473"/>
      <c r="T51" s="414"/>
      <c r="U51" s="414"/>
      <c r="V51" s="414"/>
      <c r="W51" s="415"/>
    </row>
    <row r="52" spans="1:24" s="7" customFormat="1" ht="18" customHeight="1">
      <c r="A52" s="377" t="s">
        <v>373</v>
      </c>
      <c r="B52" s="378"/>
      <c r="C52" s="378"/>
      <c r="D52" s="379"/>
      <c r="E52" s="335">
        <f>SUM(E4:E51)</f>
        <v>7350</v>
      </c>
      <c r="F52" s="338"/>
      <c r="G52" s="338"/>
      <c r="H52" s="335"/>
      <c r="I52" s="335"/>
      <c r="J52" s="335"/>
      <c r="K52" s="337">
        <f>SUM(K4:K51)</f>
        <v>453.25143</v>
      </c>
      <c r="L52" s="336"/>
      <c r="M52" s="335"/>
      <c r="N52" s="164"/>
      <c r="O52" s="17"/>
      <c r="P52" s="17"/>
      <c r="Q52" s="17"/>
      <c r="R52" s="335"/>
      <c r="S52" s="336"/>
      <c r="T52" s="335"/>
      <c r="U52" s="335"/>
      <c r="V52" s="336">
        <f>SUM(V4:V51)</f>
        <v>1295289</v>
      </c>
      <c r="W52" s="341"/>
      <c r="X52" s="18"/>
    </row>
    <row r="53" spans="1:24" s="7" customFormat="1" ht="18" customHeight="1">
      <c r="A53" s="380"/>
      <c r="B53" s="381"/>
      <c r="C53" s="381"/>
      <c r="D53" s="382"/>
      <c r="E53" s="335">
        <f>SUM(E49:E52)</f>
        <v>7350</v>
      </c>
      <c r="F53" s="338"/>
      <c r="G53" s="338"/>
      <c r="H53" s="335"/>
      <c r="I53" s="335"/>
      <c r="J53" s="335"/>
      <c r="K53" s="337">
        <f>SUM(K49:K52)</f>
        <v>453.25143</v>
      </c>
      <c r="L53" s="336"/>
      <c r="M53" s="335"/>
      <c r="N53" s="165"/>
      <c r="O53" s="17"/>
      <c r="P53" s="17"/>
      <c r="Q53" s="17"/>
      <c r="R53" s="335"/>
      <c r="S53" s="336"/>
      <c r="T53" s="335"/>
      <c r="U53" s="335"/>
      <c r="V53" s="336"/>
      <c r="W53" s="341"/>
      <c r="X53" s="18"/>
    </row>
    <row r="54" spans="1:24" s="7" customFormat="1" ht="18" customHeight="1">
      <c r="A54" s="383"/>
      <c r="B54" s="384"/>
      <c r="C54" s="384"/>
      <c r="D54" s="385"/>
      <c r="E54" s="335">
        <f>SUM(E49:E53)</f>
        <v>14700</v>
      </c>
      <c r="F54" s="338"/>
      <c r="G54" s="338"/>
      <c r="H54" s="335"/>
      <c r="I54" s="335"/>
      <c r="J54" s="335"/>
      <c r="K54" s="337">
        <f>SUM(K49:K53)</f>
        <v>906.50286</v>
      </c>
      <c r="L54" s="336"/>
      <c r="M54" s="335"/>
      <c r="N54" s="164"/>
      <c r="O54" s="17"/>
      <c r="P54" s="17"/>
      <c r="Q54" s="17"/>
      <c r="R54" s="335"/>
      <c r="S54" s="336"/>
      <c r="T54" s="335"/>
      <c r="U54" s="335"/>
      <c r="V54" s="336"/>
      <c r="W54" s="341"/>
      <c r="X54" s="18"/>
    </row>
  </sheetData>
  <mergeCells count="333">
    <mergeCell ref="T52:T54"/>
    <mergeCell ref="U52:U54"/>
    <mergeCell ref="V52:V54"/>
    <mergeCell ref="W52:W54"/>
    <mergeCell ref="L52:L54"/>
    <mergeCell ref="M52:M54"/>
    <mergeCell ref="R52:R54"/>
    <mergeCell ref="S52:S54"/>
    <mergeCell ref="H52:H54"/>
    <mergeCell ref="I52:I54"/>
    <mergeCell ref="J52:J54"/>
    <mergeCell ref="K52:K54"/>
    <mergeCell ref="A52:D54"/>
    <mergeCell ref="E52:E54"/>
    <mergeCell ref="F52:F54"/>
    <mergeCell ref="G52:G54"/>
    <mergeCell ref="T49:T51"/>
    <mergeCell ref="U49:U51"/>
    <mergeCell ref="V49:V51"/>
    <mergeCell ref="W49:W51"/>
    <mergeCell ref="L49:L51"/>
    <mergeCell ref="M49:M51"/>
    <mergeCell ref="R49:R51"/>
    <mergeCell ref="S49:S51"/>
    <mergeCell ref="H49:H51"/>
    <mergeCell ref="I49:I51"/>
    <mergeCell ref="J49:J51"/>
    <mergeCell ref="K49:K51"/>
    <mergeCell ref="A49:A51"/>
    <mergeCell ref="B49:B51"/>
    <mergeCell ref="C49:C51"/>
    <mergeCell ref="D49:D51"/>
    <mergeCell ref="E49:E51"/>
    <mergeCell ref="F49:F51"/>
    <mergeCell ref="G49:G51"/>
    <mergeCell ref="W46:W48"/>
    <mergeCell ref="S46:S48"/>
    <mergeCell ref="T46:T48"/>
    <mergeCell ref="U46:U48"/>
    <mergeCell ref="V46:V48"/>
    <mergeCell ref="L46:L48"/>
    <mergeCell ref="M46:M48"/>
    <mergeCell ref="E46:E48"/>
    <mergeCell ref="F46:F48"/>
    <mergeCell ref="G46:G48"/>
    <mergeCell ref="R46:R48"/>
    <mergeCell ref="H46:H48"/>
    <mergeCell ref="I46:I48"/>
    <mergeCell ref="J46:J48"/>
    <mergeCell ref="K46:K48"/>
    <mergeCell ref="A46:A48"/>
    <mergeCell ref="B46:B48"/>
    <mergeCell ref="C46:C48"/>
    <mergeCell ref="D46:D48"/>
    <mergeCell ref="T43:T45"/>
    <mergeCell ref="U43:U45"/>
    <mergeCell ref="V43:V45"/>
    <mergeCell ref="W43:W45"/>
    <mergeCell ref="L43:L45"/>
    <mergeCell ref="M43:M45"/>
    <mergeCell ref="R43:R45"/>
    <mergeCell ref="S43:S45"/>
    <mergeCell ref="H43:H45"/>
    <mergeCell ref="I43:I45"/>
    <mergeCell ref="J43:J45"/>
    <mergeCell ref="K43:K45"/>
    <mergeCell ref="U40:U42"/>
    <mergeCell ref="V40:V42"/>
    <mergeCell ref="W40:W42"/>
    <mergeCell ref="A43:A45"/>
    <mergeCell ref="B43:B45"/>
    <mergeCell ref="C43:C45"/>
    <mergeCell ref="D43:D45"/>
    <mergeCell ref="E43:E45"/>
    <mergeCell ref="F43:F45"/>
    <mergeCell ref="G43:G45"/>
    <mergeCell ref="M40:M42"/>
    <mergeCell ref="R40:R42"/>
    <mergeCell ref="S40:S42"/>
    <mergeCell ref="T40:T42"/>
    <mergeCell ref="I40:I42"/>
    <mergeCell ref="J40:J42"/>
    <mergeCell ref="K40:K42"/>
    <mergeCell ref="L40:L42"/>
    <mergeCell ref="E40:E42"/>
    <mergeCell ref="F40:F42"/>
    <mergeCell ref="G40:G42"/>
    <mergeCell ref="H40:H42"/>
    <mergeCell ref="A40:A42"/>
    <mergeCell ref="B40:B42"/>
    <mergeCell ref="C40:C42"/>
    <mergeCell ref="D40:D42"/>
    <mergeCell ref="T37:T39"/>
    <mergeCell ref="U37:U39"/>
    <mergeCell ref="V37:V39"/>
    <mergeCell ref="W37:W39"/>
    <mergeCell ref="L37:L39"/>
    <mergeCell ref="M37:M39"/>
    <mergeCell ref="R37:R39"/>
    <mergeCell ref="S37:S39"/>
    <mergeCell ref="H37:H39"/>
    <mergeCell ref="I37:I39"/>
    <mergeCell ref="J37:J39"/>
    <mergeCell ref="K37:K39"/>
    <mergeCell ref="U34:U36"/>
    <mergeCell ref="V34:V36"/>
    <mergeCell ref="W34:W36"/>
    <mergeCell ref="A37:A39"/>
    <mergeCell ref="B37:B39"/>
    <mergeCell ref="C37:C39"/>
    <mergeCell ref="D37:D39"/>
    <mergeCell ref="E37:E39"/>
    <mergeCell ref="F37:F39"/>
    <mergeCell ref="G37:G39"/>
    <mergeCell ref="M34:M36"/>
    <mergeCell ref="R34:R36"/>
    <mergeCell ref="S34:S36"/>
    <mergeCell ref="T34:T36"/>
    <mergeCell ref="I34:I36"/>
    <mergeCell ref="J34:J36"/>
    <mergeCell ref="K34:K36"/>
    <mergeCell ref="L34:L36"/>
    <mergeCell ref="E34:E36"/>
    <mergeCell ref="F34:F36"/>
    <mergeCell ref="G34:G36"/>
    <mergeCell ref="H34:H36"/>
    <mergeCell ref="A34:A36"/>
    <mergeCell ref="B34:B36"/>
    <mergeCell ref="C34:C36"/>
    <mergeCell ref="D34:D36"/>
    <mergeCell ref="T31:T33"/>
    <mergeCell ref="U31:U33"/>
    <mergeCell ref="V31:V33"/>
    <mergeCell ref="W31:W33"/>
    <mergeCell ref="L31:L33"/>
    <mergeCell ref="M31:M33"/>
    <mergeCell ref="R31:R33"/>
    <mergeCell ref="S31:S33"/>
    <mergeCell ref="H31:H33"/>
    <mergeCell ref="I31:I33"/>
    <mergeCell ref="J31:J33"/>
    <mergeCell ref="K31:K33"/>
    <mergeCell ref="U28:U30"/>
    <mergeCell ref="V28:V30"/>
    <mergeCell ref="W28:W30"/>
    <mergeCell ref="A31:A33"/>
    <mergeCell ref="B31:B33"/>
    <mergeCell ref="C31:C33"/>
    <mergeCell ref="D31:D33"/>
    <mergeCell ref="E31:E33"/>
    <mergeCell ref="F31:F33"/>
    <mergeCell ref="G31:G33"/>
    <mergeCell ref="M28:M30"/>
    <mergeCell ref="R28:R30"/>
    <mergeCell ref="S28:S30"/>
    <mergeCell ref="T28:T30"/>
    <mergeCell ref="I28:I30"/>
    <mergeCell ref="J28:J30"/>
    <mergeCell ref="K28:K30"/>
    <mergeCell ref="L28:L30"/>
    <mergeCell ref="E28:E30"/>
    <mergeCell ref="F28:F30"/>
    <mergeCell ref="G28:G30"/>
    <mergeCell ref="H28:H30"/>
    <mergeCell ref="A28:A30"/>
    <mergeCell ref="B28:B30"/>
    <mergeCell ref="C28:C30"/>
    <mergeCell ref="D28:D30"/>
    <mergeCell ref="T25:T27"/>
    <mergeCell ref="U25:U27"/>
    <mergeCell ref="V25:V27"/>
    <mergeCell ref="W25:W27"/>
    <mergeCell ref="L25:L27"/>
    <mergeCell ref="M25:M27"/>
    <mergeCell ref="R25:R27"/>
    <mergeCell ref="S25:S27"/>
    <mergeCell ref="H25:H27"/>
    <mergeCell ref="I25:I27"/>
    <mergeCell ref="J25:J27"/>
    <mergeCell ref="K25:K27"/>
    <mergeCell ref="U22:U24"/>
    <mergeCell ref="V22:V24"/>
    <mergeCell ref="W22:W24"/>
    <mergeCell ref="A25:A27"/>
    <mergeCell ref="B25:B27"/>
    <mergeCell ref="C25:C27"/>
    <mergeCell ref="D25:D27"/>
    <mergeCell ref="E25:E27"/>
    <mergeCell ref="F25:F27"/>
    <mergeCell ref="G25:G27"/>
    <mergeCell ref="M22:M24"/>
    <mergeCell ref="R22:R24"/>
    <mergeCell ref="S22:S24"/>
    <mergeCell ref="T22:T24"/>
    <mergeCell ref="I22:I24"/>
    <mergeCell ref="J22:J24"/>
    <mergeCell ref="K22:K24"/>
    <mergeCell ref="L22:L24"/>
    <mergeCell ref="E22:E24"/>
    <mergeCell ref="F22:F24"/>
    <mergeCell ref="G22:G24"/>
    <mergeCell ref="H22:H24"/>
    <mergeCell ref="A22:A24"/>
    <mergeCell ref="B22:B24"/>
    <mergeCell ref="C22:C24"/>
    <mergeCell ref="D22:D24"/>
    <mergeCell ref="T19:T21"/>
    <mergeCell ref="U19:U21"/>
    <mergeCell ref="V19:V21"/>
    <mergeCell ref="W19:W21"/>
    <mergeCell ref="L19:L21"/>
    <mergeCell ref="M19:M21"/>
    <mergeCell ref="R19:R21"/>
    <mergeCell ref="S19:S21"/>
    <mergeCell ref="H19:H21"/>
    <mergeCell ref="I19:I21"/>
    <mergeCell ref="J19:J21"/>
    <mergeCell ref="K19:K21"/>
    <mergeCell ref="U16:U18"/>
    <mergeCell ref="V16:V18"/>
    <mergeCell ref="W16:W18"/>
    <mergeCell ref="A19:A21"/>
    <mergeCell ref="B19:B21"/>
    <mergeCell ref="C19:C21"/>
    <mergeCell ref="D19:D21"/>
    <mergeCell ref="E19:E21"/>
    <mergeCell ref="F19:F21"/>
    <mergeCell ref="G19:G21"/>
    <mergeCell ref="M16:M18"/>
    <mergeCell ref="R16:R18"/>
    <mergeCell ref="S16:S18"/>
    <mergeCell ref="T16:T18"/>
    <mergeCell ref="I16:I18"/>
    <mergeCell ref="J16:J18"/>
    <mergeCell ref="K16:K18"/>
    <mergeCell ref="L16:L18"/>
    <mergeCell ref="E16:E18"/>
    <mergeCell ref="F16:F18"/>
    <mergeCell ref="G16:G18"/>
    <mergeCell ref="H16:H18"/>
    <mergeCell ref="A16:A18"/>
    <mergeCell ref="B16:B18"/>
    <mergeCell ref="C16:C18"/>
    <mergeCell ref="D16:D18"/>
    <mergeCell ref="T13:T15"/>
    <mergeCell ref="U13:U15"/>
    <mergeCell ref="V13:V15"/>
    <mergeCell ref="W13:W15"/>
    <mergeCell ref="L13:L15"/>
    <mergeCell ref="M13:M15"/>
    <mergeCell ref="R13:R15"/>
    <mergeCell ref="S13:S15"/>
    <mergeCell ref="H13:H15"/>
    <mergeCell ref="I13:I15"/>
    <mergeCell ref="J13:J15"/>
    <mergeCell ref="K13:K15"/>
    <mergeCell ref="U10:U12"/>
    <mergeCell ref="V10:V12"/>
    <mergeCell ref="W10:W12"/>
    <mergeCell ref="A13:A15"/>
    <mergeCell ref="B13:B15"/>
    <mergeCell ref="C13:C15"/>
    <mergeCell ref="D13:D15"/>
    <mergeCell ref="E13:E15"/>
    <mergeCell ref="F13:F15"/>
    <mergeCell ref="G13:G15"/>
    <mergeCell ref="M10:M12"/>
    <mergeCell ref="R10:R12"/>
    <mergeCell ref="S10:S12"/>
    <mergeCell ref="T10:T12"/>
    <mergeCell ref="I10:I12"/>
    <mergeCell ref="J10:J12"/>
    <mergeCell ref="K10:K12"/>
    <mergeCell ref="L10:L12"/>
    <mergeCell ref="E10:E12"/>
    <mergeCell ref="F10:F12"/>
    <mergeCell ref="G10:G12"/>
    <mergeCell ref="H10:H12"/>
    <mergeCell ref="A10:A12"/>
    <mergeCell ref="B10:B12"/>
    <mergeCell ref="C10:C12"/>
    <mergeCell ref="D10:D12"/>
    <mergeCell ref="T7:T9"/>
    <mergeCell ref="U7:U9"/>
    <mergeCell ref="V7:V9"/>
    <mergeCell ref="W7:W9"/>
    <mergeCell ref="L7:L9"/>
    <mergeCell ref="M7:M9"/>
    <mergeCell ref="R7:R9"/>
    <mergeCell ref="S7:S9"/>
    <mergeCell ref="H7:H9"/>
    <mergeCell ref="I7:I9"/>
    <mergeCell ref="J7:J9"/>
    <mergeCell ref="K7:K9"/>
    <mergeCell ref="U4:U6"/>
    <mergeCell ref="V4:V6"/>
    <mergeCell ref="W4:W6"/>
    <mergeCell ref="A7:A9"/>
    <mergeCell ref="B7:B9"/>
    <mergeCell ref="C7:C9"/>
    <mergeCell ref="D7:D9"/>
    <mergeCell ref="E7:E9"/>
    <mergeCell ref="F7:F9"/>
    <mergeCell ref="G7:G9"/>
    <mergeCell ref="R4:R6"/>
    <mergeCell ref="I2:M2"/>
    <mergeCell ref="S4:S6"/>
    <mergeCell ref="T4:T6"/>
    <mergeCell ref="J4:J6"/>
    <mergeCell ref="K4:K6"/>
    <mergeCell ref="L4:L6"/>
    <mergeCell ref="M4:M6"/>
    <mergeCell ref="R2:T2"/>
    <mergeCell ref="N2:Q2"/>
    <mergeCell ref="W2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U2:U3"/>
    <mergeCell ref="V2:V3"/>
    <mergeCell ref="C1:P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horizontalDpi="600" verticalDpi="600" orientation="landscape" scale="53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A172"/>
  <sheetViews>
    <sheetView zoomScalePageLayoutView="0" workbookViewId="0" topLeftCell="A1">
      <selection activeCell="V5" sqref="V5:V7"/>
    </sheetView>
  </sheetViews>
  <sheetFormatPr defaultColWidth="9.140625" defaultRowHeight="12.75"/>
  <cols>
    <col min="1" max="1" width="3.7109375" style="14" customWidth="1"/>
    <col min="2" max="2" width="11.140625" style="14" customWidth="1"/>
    <col min="3" max="3" width="14.00390625" style="14" customWidth="1"/>
    <col min="4" max="4" width="19.421875" style="14" customWidth="1"/>
    <col min="5" max="5" width="13.140625" style="14" customWidth="1"/>
    <col min="6" max="6" width="10.00390625" style="14" customWidth="1"/>
    <col min="7" max="7" width="10.57421875" style="14" customWidth="1"/>
    <col min="8" max="8" width="9.421875" style="14" customWidth="1"/>
    <col min="9" max="9" width="9.28125" style="14" customWidth="1"/>
    <col min="10" max="10" width="10.8515625" style="14" customWidth="1"/>
    <col min="11" max="11" width="11.00390625" style="14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3.421875" style="14" customWidth="1"/>
    <col min="21" max="21" width="15.421875" style="14" customWidth="1"/>
    <col min="22" max="22" width="12.28125" style="14" customWidth="1"/>
    <col min="23" max="23" width="14.28125" style="14" customWidth="1"/>
    <col min="24" max="16384" width="9.140625" style="14" customWidth="1"/>
  </cols>
  <sheetData>
    <row r="1" spans="1:24" s="4" customFormat="1" ht="35.25" customHeight="1">
      <c r="A1" s="3"/>
      <c r="B1" s="3"/>
      <c r="C1" s="521" t="s">
        <v>693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R1" s="52"/>
      <c r="S1" s="52"/>
      <c r="T1" s="52"/>
      <c r="U1" s="52"/>
      <c r="V1" s="52"/>
      <c r="W1" s="52"/>
      <c r="X1" s="52"/>
    </row>
    <row r="2" spans="1:235" s="6" customFormat="1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16</v>
      </c>
      <c r="R2" s="53"/>
      <c r="S2" s="53"/>
      <c r="T2" s="53"/>
      <c r="U2" s="53"/>
      <c r="V2" s="53"/>
      <c r="W2" s="53"/>
      <c r="X2" s="152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</row>
    <row r="3" spans="1:235" s="78" customFormat="1" ht="15.75" customHeight="1" thickBot="1">
      <c r="A3" s="462" t="s">
        <v>0</v>
      </c>
      <c r="B3" s="462" t="s">
        <v>1</v>
      </c>
      <c r="C3" s="464" t="s">
        <v>363</v>
      </c>
      <c r="D3" s="466" t="s">
        <v>3</v>
      </c>
      <c r="E3" s="468" t="s">
        <v>43</v>
      </c>
      <c r="F3" s="369" t="s">
        <v>4</v>
      </c>
      <c r="G3" s="370"/>
      <c r="H3" s="371"/>
      <c r="I3" s="374" t="s">
        <v>375</v>
      </c>
      <c r="J3" s="375"/>
      <c r="K3" s="375"/>
      <c r="L3" s="375"/>
      <c r="M3" s="376"/>
      <c r="N3" s="361" t="s">
        <v>23</v>
      </c>
      <c r="O3" s="362"/>
      <c r="P3" s="362"/>
      <c r="Q3" s="363"/>
      <c r="R3" s="520" t="s">
        <v>293</v>
      </c>
      <c r="S3" s="520"/>
      <c r="T3" s="520"/>
      <c r="U3" s="461" t="s">
        <v>237</v>
      </c>
      <c r="V3" s="520" t="s">
        <v>1328</v>
      </c>
      <c r="W3" s="466" t="s">
        <v>14</v>
      </c>
      <c r="X3" s="153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</row>
    <row r="4" spans="1:235" s="78" customFormat="1" ht="48.75" customHeight="1" thickBot="1">
      <c r="A4" s="523"/>
      <c r="B4" s="463"/>
      <c r="C4" s="465"/>
      <c r="D4" s="467"/>
      <c r="E4" s="469"/>
      <c r="F4" s="79" t="s">
        <v>5</v>
      </c>
      <c r="G4" s="79" t="s">
        <v>6</v>
      </c>
      <c r="H4" s="80" t="s">
        <v>12</v>
      </c>
      <c r="I4" s="90" t="s">
        <v>13</v>
      </c>
      <c r="J4" s="82" t="s">
        <v>536</v>
      </c>
      <c r="K4" s="83" t="s">
        <v>44</v>
      </c>
      <c r="L4" s="84" t="s">
        <v>21</v>
      </c>
      <c r="M4" s="84" t="s">
        <v>1322</v>
      </c>
      <c r="N4" s="91" t="s">
        <v>380</v>
      </c>
      <c r="O4" s="92" t="s">
        <v>9</v>
      </c>
      <c r="P4" s="92" t="s">
        <v>10</v>
      </c>
      <c r="Q4" s="92" t="s">
        <v>11</v>
      </c>
      <c r="R4" s="87" t="s">
        <v>292</v>
      </c>
      <c r="S4" s="88" t="s">
        <v>295</v>
      </c>
      <c r="T4" s="89" t="s">
        <v>294</v>
      </c>
      <c r="U4" s="461"/>
      <c r="V4" s="520"/>
      <c r="W4" s="467"/>
      <c r="X4" s="153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</row>
    <row r="5" spans="1:24" s="12" customFormat="1" ht="18" customHeight="1">
      <c r="A5" s="488">
        <v>1</v>
      </c>
      <c r="B5" s="344" t="s">
        <v>538</v>
      </c>
      <c r="C5" s="344" t="s">
        <v>539</v>
      </c>
      <c r="D5" s="344" t="s">
        <v>540</v>
      </c>
      <c r="E5" s="344">
        <v>400</v>
      </c>
      <c r="F5" s="503" t="s">
        <v>133</v>
      </c>
      <c r="G5" s="503" t="s">
        <v>561</v>
      </c>
      <c r="H5" s="503">
        <v>1490</v>
      </c>
      <c r="I5" s="310">
        <v>24</v>
      </c>
      <c r="J5" s="310">
        <v>0.15</v>
      </c>
      <c r="K5" s="499">
        <f>0.6*9.81*J5*I5</f>
        <v>21.1896</v>
      </c>
      <c r="L5" s="314">
        <v>42</v>
      </c>
      <c r="M5" s="323">
        <f>L5*120</f>
        <v>5040</v>
      </c>
      <c r="N5" s="10" t="s">
        <v>7</v>
      </c>
      <c r="O5" s="10"/>
      <c r="P5" s="10"/>
      <c r="Q5" s="50"/>
      <c r="R5" s="331">
        <f>(Q7*P7*O7*80*2)+7500</f>
        <v>10860</v>
      </c>
      <c r="S5" s="332">
        <f>M5*0.65+L5*110+L5*12+M5*0.1</f>
        <v>8904</v>
      </c>
      <c r="T5" s="331">
        <f>4400+I5*1.22*100</f>
        <v>7328</v>
      </c>
      <c r="U5" s="331">
        <v>1500</v>
      </c>
      <c r="V5" s="493">
        <f>U5+T5+S5+R5</f>
        <v>28592</v>
      </c>
      <c r="W5" s="277" t="s">
        <v>689</v>
      </c>
      <c r="X5" s="54"/>
    </row>
    <row r="6" spans="1:24" s="12" customFormat="1" ht="18" customHeight="1">
      <c r="A6" s="488"/>
      <c r="B6" s="327"/>
      <c r="C6" s="327"/>
      <c r="D6" s="327"/>
      <c r="E6" s="327"/>
      <c r="F6" s="504"/>
      <c r="G6" s="504"/>
      <c r="H6" s="504"/>
      <c r="I6" s="310"/>
      <c r="J6" s="310"/>
      <c r="K6" s="499"/>
      <c r="L6" s="315"/>
      <c r="M6" s="324"/>
      <c r="N6" s="10" t="s">
        <v>534</v>
      </c>
      <c r="O6" s="10"/>
      <c r="P6" s="10"/>
      <c r="Q6" s="50"/>
      <c r="R6" s="331"/>
      <c r="S6" s="332"/>
      <c r="T6" s="331"/>
      <c r="U6" s="331"/>
      <c r="V6" s="494"/>
      <c r="W6" s="327"/>
      <c r="X6" s="54"/>
    </row>
    <row r="7" spans="1:24" s="12" customFormat="1" ht="18" customHeight="1" thickBot="1">
      <c r="A7" s="488"/>
      <c r="B7" s="516"/>
      <c r="C7" s="328"/>
      <c r="D7" s="328"/>
      <c r="E7" s="328"/>
      <c r="F7" s="505"/>
      <c r="G7" s="505"/>
      <c r="H7" s="505"/>
      <c r="I7" s="311"/>
      <c r="J7" s="311"/>
      <c r="K7" s="500"/>
      <c r="L7" s="316"/>
      <c r="M7" s="325"/>
      <c r="N7" s="13" t="s">
        <v>8</v>
      </c>
      <c r="O7" s="10">
        <v>30</v>
      </c>
      <c r="P7" s="10">
        <v>0.7</v>
      </c>
      <c r="Q7" s="50">
        <v>1</v>
      </c>
      <c r="R7" s="331"/>
      <c r="S7" s="332"/>
      <c r="T7" s="331"/>
      <c r="U7" s="331"/>
      <c r="V7" s="494"/>
      <c r="W7" s="328"/>
      <c r="X7" s="54"/>
    </row>
    <row r="8" spans="1:24" s="12" customFormat="1" ht="18" customHeight="1">
      <c r="A8" s="333">
        <v>2</v>
      </c>
      <c r="B8" s="344" t="s">
        <v>538</v>
      </c>
      <c r="C8" s="492" t="s">
        <v>539</v>
      </c>
      <c r="D8" s="326" t="s">
        <v>541</v>
      </c>
      <c r="E8" s="310">
        <v>220</v>
      </c>
      <c r="F8" s="503" t="s">
        <v>589</v>
      </c>
      <c r="G8" s="503" t="s">
        <v>590</v>
      </c>
      <c r="H8" s="503">
        <v>1309</v>
      </c>
      <c r="I8" s="309">
        <v>7.5</v>
      </c>
      <c r="J8" s="309">
        <v>0.2</v>
      </c>
      <c r="K8" s="499">
        <f>0.6*9.81*J8*I8</f>
        <v>8.829</v>
      </c>
      <c r="L8" s="314">
        <v>31</v>
      </c>
      <c r="M8" s="323">
        <f>L8*120</f>
        <v>3720</v>
      </c>
      <c r="N8" s="13" t="s">
        <v>7</v>
      </c>
      <c r="O8" s="13"/>
      <c r="P8" s="13"/>
      <c r="Q8" s="51"/>
      <c r="R8" s="331">
        <f>(Q10*P10*O10*80*2)+7500</f>
        <v>17100</v>
      </c>
      <c r="S8" s="332">
        <f>M8*0.65+L8*110+L8*12+M8*0.1</f>
        <v>6572</v>
      </c>
      <c r="T8" s="331">
        <f>4400+I8*1.22*100</f>
        <v>5315</v>
      </c>
      <c r="U8" s="331">
        <v>1500</v>
      </c>
      <c r="V8" s="493">
        <f>U8+T8+S8+R8</f>
        <v>30487</v>
      </c>
      <c r="W8" s="285" t="s">
        <v>689</v>
      </c>
      <c r="X8" s="54"/>
    </row>
    <row r="9" spans="1:24" s="12" customFormat="1" ht="18" customHeight="1">
      <c r="A9" s="333"/>
      <c r="B9" s="327"/>
      <c r="C9" s="310"/>
      <c r="D9" s="327"/>
      <c r="E9" s="310"/>
      <c r="F9" s="504" t="s">
        <v>589</v>
      </c>
      <c r="G9" s="504" t="s">
        <v>590</v>
      </c>
      <c r="H9" s="504">
        <v>1309</v>
      </c>
      <c r="I9" s="310"/>
      <c r="J9" s="310"/>
      <c r="K9" s="499"/>
      <c r="L9" s="315"/>
      <c r="M9" s="324"/>
      <c r="N9" s="10" t="s">
        <v>534</v>
      </c>
      <c r="O9" s="13"/>
      <c r="P9" s="13"/>
      <c r="Q9" s="51"/>
      <c r="R9" s="331"/>
      <c r="S9" s="332"/>
      <c r="T9" s="331"/>
      <c r="U9" s="331"/>
      <c r="V9" s="494"/>
      <c r="W9" s="327"/>
      <c r="X9" s="54"/>
    </row>
    <row r="10" spans="1:24" s="12" customFormat="1" ht="18" customHeight="1" thickBot="1">
      <c r="A10" s="333"/>
      <c r="B10" s="328"/>
      <c r="C10" s="311"/>
      <c r="D10" s="328"/>
      <c r="E10" s="311"/>
      <c r="F10" s="505" t="s">
        <v>589</v>
      </c>
      <c r="G10" s="505" t="s">
        <v>590</v>
      </c>
      <c r="H10" s="505">
        <v>1309</v>
      </c>
      <c r="I10" s="311"/>
      <c r="J10" s="311"/>
      <c r="K10" s="500"/>
      <c r="L10" s="316"/>
      <c r="M10" s="325"/>
      <c r="N10" s="13" t="s">
        <v>8</v>
      </c>
      <c r="O10" s="13">
        <v>30</v>
      </c>
      <c r="P10" s="13">
        <v>1</v>
      </c>
      <c r="Q10" s="51">
        <v>2</v>
      </c>
      <c r="R10" s="331"/>
      <c r="S10" s="332"/>
      <c r="T10" s="331"/>
      <c r="U10" s="331"/>
      <c r="V10" s="494"/>
      <c r="W10" s="328"/>
      <c r="X10" s="54"/>
    </row>
    <row r="11" spans="1:24" s="12" customFormat="1" ht="18" customHeight="1">
      <c r="A11" s="488">
        <v>3</v>
      </c>
      <c r="B11" s="344" t="s">
        <v>538</v>
      </c>
      <c r="C11" s="492" t="s">
        <v>539</v>
      </c>
      <c r="D11" s="326" t="s">
        <v>541</v>
      </c>
      <c r="E11" s="326">
        <v>200</v>
      </c>
      <c r="F11" s="503" t="s">
        <v>591</v>
      </c>
      <c r="G11" s="503" t="s">
        <v>592</v>
      </c>
      <c r="H11" s="503">
        <v>1310</v>
      </c>
      <c r="I11" s="309">
        <v>7.5</v>
      </c>
      <c r="J11" s="309">
        <v>0.17</v>
      </c>
      <c r="K11" s="499">
        <f>0.6*9.81*J11*I11</f>
        <v>7.504650000000001</v>
      </c>
      <c r="L11" s="314">
        <v>31</v>
      </c>
      <c r="M11" s="323">
        <f>L11*120</f>
        <v>3720</v>
      </c>
      <c r="N11" s="13" t="s">
        <v>7</v>
      </c>
      <c r="O11" s="13"/>
      <c r="P11" s="13"/>
      <c r="Q11" s="51"/>
      <c r="R11" s="331">
        <f>(Q13*P13*O13*80*2)+7500</f>
        <v>15500</v>
      </c>
      <c r="S11" s="332">
        <f>M11*0.65+L11*110+L11*12+M11*0.1</f>
        <v>6572</v>
      </c>
      <c r="T11" s="331">
        <f>4400+I11*1.22*100</f>
        <v>5315</v>
      </c>
      <c r="U11" s="331">
        <v>1500</v>
      </c>
      <c r="V11" s="493">
        <f>U11+T11+S11+R11</f>
        <v>28887</v>
      </c>
      <c r="W11" s="277" t="s">
        <v>689</v>
      </c>
      <c r="X11" s="54"/>
    </row>
    <row r="12" spans="1:24" s="12" customFormat="1" ht="18" customHeight="1">
      <c r="A12" s="488"/>
      <c r="B12" s="327"/>
      <c r="C12" s="310"/>
      <c r="D12" s="327"/>
      <c r="E12" s="327"/>
      <c r="F12" s="504" t="s">
        <v>591</v>
      </c>
      <c r="G12" s="504" t="s">
        <v>592</v>
      </c>
      <c r="H12" s="504">
        <v>1310</v>
      </c>
      <c r="I12" s="310"/>
      <c r="J12" s="310"/>
      <c r="K12" s="499"/>
      <c r="L12" s="315"/>
      <c r="M12" s="324"/>
      <c r="N12" s="10" t="s">
        <v>534</v>
      </c>
      <c r="O12" s="13"/>
      <c r="P12" s="13"/>
      <c r="Q12" s="51"/>
      <c r="R12" s="331"/>
      <c r="S12" s="332"/>
      <c r="T12" s="331"/>
      <c r="U12" s="331"/>
      <c r="V12" s="494"/>
      <c r="W12" s="327"/>
      <c r="X12" s="54"/>
    </row>
    <row r="13" spans="1:24" s="12" customFormat="1" ht="18" customHeight="1" thickBot="1">
      <c r="A13" s="488"/>
      <c r="B13" s="328"/>
      <c r="C13" s="311"/>
      <c r="D13" s="328"/>
      <c r="E13" s="328"/>
      <c r="F13" s="505" t="s">
        <v>591</v>
      </c>
      <c r="G13" s="505" t="s">
        <v>592</v>
      </c>
      <c r="H13" s="505">
        <v>1310</v>
      </c>
      <c r="I13" s="311"/>
      <c r="J13" s="311"/>
      <c r="K13" s="500"/>
      <c r="L13" s="316"/>
      <c r="M13" s="325"/>
      <c r="N13" s="13" t="s">
        <v>8</v>
      </c>
      <c r="O13" s="13">
        <v>25</v>
      </c>
      <c r="P13" s="13">
        <v>1</v>
      </c>
      <c r="Q13" s="51">
        <v>2</v>
      </c>
      <c r="R13" s="331"/>
      <c r="S13" s="332"/>
      <c r="T13" s="331"/>
      <c r="U13" s="331"/>
      <c r="V13" s="494"/>
      <c r="W13" s="328"/>
      <c r="X13" s="54"/>
    </row>
    <row r="14" spans="1:24" s="12" customFormat="1" ht="18" customHeight="1">
      <c r="A14" s="333">
        <v>4</v>
      </c>
      <c r="B14" s="344" t="s">
        <v>538</v>
      </c>
      <c r="C14" s="492" t="s">
        <v>539</v>
      </c>
      <c r="D14" s="326" t="s">
        <v>542</v>
      </c>
      <c r="E14" s="326">
        <v>240</v>
      </c>
      <c r="F14" s="503" t="s">
        <v>593</v>
      </c>
      <c r="G14" s="503" t="s">
        <v>594</v>
      </c>
      <c r="H14" s="503">
        <v>1647</v>
      </c>
      <c r="I14" s="309">
        <v>10</v>
      </c>
      <c r="J14" s="309">
        <v>0.2</v>
      </c>
      <c r="K14" s="499">
        <f>0.6*9.81*J14*I14</f>
        <v>11.772</v>
      </c>
      <c r="L14" s="314"/>
      <c r="M14" s="323">
        <f>L14*120</f>
        <v>0</v>
      </c>
      <c r="N14" s="13" t="s">
        <v>7</v>
      </c>
      <c r="O14" s="13"/>
      <c r="P14" s="13"/>
      <c r="Q14" s="51"/>
      <c r="R14" s="331"/>
      <c r="S14" s="332">
        <f>M14*0.65+L14*110+L14*12+M14*0.1</f>
        <v>0</v>
      </c>
      <c r="T14" s="331">
        <f>4400+I14*1.22*100</f>
        <v>5620</v>
      </c>
      <c r="U14" s="331"/>
      <c r="V14" s="493">
        <f>U14+T14+S14+R14</f>
        <v>5620</v>
      </c>
      <c r="W14" s="285" t="s">
        <v>672</v>
      </c>
      <c r="X14" s="54"/>
    </row>
    <row r="15" spans="1:24" s="12" customFormat="1" ht="18" customHeight="1">
      <c r="A15" s="333"/>
      <c r="B15" s="327"/>
      <c r="C15" s="310"/>
      <c r="D15" s="327"/>
      <c r="E15" s="327"/>
      <c r="F15" s="504" t="s">
        <v>593</v>
      </c>
      <c r="G15" s="504" t="s">
        <v>594</v>
      </c>
      <c r="H15" s="504">
        <v>1647</v>
      </c>
      <c r="I15" s="310"/>
      <c r="J15" s="310"/>
      <c r="K15" s="499"/>
      <c r="L15" s="315"/>
      <c r="M15" s="324"/>
      <c r="N15" s="10" t="s">
        <v>534</v>
      </c>
      <c r="O15" s="13"/>
      <c r="P15" s="13"/>
      <c r="Q15" s="51"/>
      <c r="R15" s="331"/>
      <c r="S15" s="332"/>
      <c r="T15" s="331"/>
      <c r="U15" s="331"/>
      <c r="V15" s="494"/>
      <c r="W15" s="327"/>
      <c r="X15" s="54"/>
    </row>
    <row r="16" spans="1:24" s="12" customFormat="1" ht="18" customHeight="1" thickBot="1">
      <c r="A16" s="333"/>
      <c r="B16" s="328"/>
      <c r="C16" s="311"/>
      <c r="D16" s="328"/>
      <c r="E16" s="328"/>
      <c r="F16" s="505" t="s">
        <v>593</v>
      </c>
      <c r="G16" s="505" t="s">
        <v>594</v>
      </c>
      <c r="H16" s="505">
        <v>1647</v>
      </c>
      <c r="I16" s="311"/>
      <c r="J16" s="311"/>
      <c r="K16" s="500"/>
      <c r="L16" s="316"/>
      <c r="M16" s="325"/>
      <c r="N16" s="13" t="s">
        <v>8</v>
      </c>
      <c r="O16" s="13"/>
      <c r="P16" s="13"/>
      <c r="Q16" s="51"/>
      <c r="R16" s="331"/>
      <c r="S16" s="332"/>
      <c r="T16" s="331"/>
      <c r="U16" s="331"/>
      <c r="V16" s="494"/>
      <c r="W16" s="328"/>
      <c r="X16" s="54"/>
    </row>
    <row r="17" spans="1:24" s="12" customFormat="1" ht="18" customHeight="1">
      <c r="A17" s="488">
        <v>5</v>
      </c>
      <c r="B17" s="344" t="s">
        <v>538</v>
      </c>
      <c r="C17" s="492" t="s">
        <v>539</v>
      </c>
      <c r="D17" s="329" t="s">
        <v>543</v>
      </c>
      <c r="E17" s="326">
        <v>226</v>
      </c>
      <c r="F17" s="503" t="s">
        <v>595</v>
      </c>
      <c r="G17" s="503" t="s">
        <v>596</v>
      </c>
      <c r="H17" s="503">
        <v>1614</v>
      </c>
      <c r="I17" s="309">
        <v>15</v>
      </c>
      <c r="J17" s="309">
        <v>0.18</v>
      </c>
      <c r="K17" s="499">
        <f>0.6*9.81*J17*I17</f>
        <v>15.892199999999999</v>
      </c>
      <c r="L17" s="314"/>
      <c r="M17" s="323">
        <f>L17*120</f>
        <v>0</v>
      </c>
      <c r="N17" s="13" t="s">
        <v>7</v>
      </c>
      <c r="O17" s="13"/>
      <c r="P17" s="13"/>
      <c r="Q17" s="51"/>
      <c r="R17" s="331">
        <f>(Q19*P19*O19*80*2)+7500</f>
        <v>7500</v>
      </c>
      <c r="S17" s="332">
        <f>M17*0.65+L17*110+L17*12+M17*0.1</f>
        <v>0</v>
      </c>
      <c r="T17" s="331">
        <f>4400+I17*1.22*100</f>
        <v>6230</v>
      </c>
      <c r="U17" s="331">
        <v>1500</v>
      </c>
      <c r="V17" s="493">
        <f>U17+T17+S17+R17</f>
        <v>15230</v>
      </c>
      <c r="W17" s="277" t="s">
        <v>685</v>
      </c>
      <c r="X17" s="54"/>
    </row>
    <row r="18" spans="1:24" s="12" customFormat="1" ht="18" customHeight="1">
      <c r="A18" s="488"/>
      <c r="B18" s="327"/>
      <c r="C18" s="310"/>
      <c r="D18" s="495"/>
      <c r="E18" s="327"/>
      <c r="F18" s="504" t="s">
        <v>595</v>
      </c>
      <c r="G18" s="504" t="s">
        <v>596</v>
      </c>
      <c r="H18" s="504">
        <v>1614</v>
      </c>
      <c r="I18" s="310"/>
      <c r="J18" s="310"/>
      <c r="K18" s="499"/>
      <c r="L18" s="315"/>
      <c r="M18" s="324"/>
      <c r="N18" s="10" t="s">
        <v>534</v>
      </c>
      <c r="O18" s="13"/>
      <c r="P18" s="13"/>
      <c r="Q18" s="51"/>
      <c r="R18" s="331"/>
      <c r="S18" s="332"/>
      <c r="T18" s="331"/>
      <c r="U18" s="331"/>
      <c r="V18" s="494"/>
      <c r="W18" s="327"/>
      <c r="X18" s="54"/>
    </row>
    <row r="19" spans="1:24" s="12" customFormat="1" ht="18" customHeight="1" thickBot="1">
      <c r="A19" s="488"/>
      <c r="B19" s="328"/>
      <c r="C19" s="311"/>
      <c r="D19" s="496"/>
      <c r="E19" s="328"/>
      <c r="F19" s="505" t="s">
        <v>595</v>
      </c>
      <c r="G19" s="505" t="s">
        <v>596</v>
      </c>
      <c r="H19" s="505">
        <v>1614</v>
      </c>
      <c r="I19" s="311"/>
      <c r="J19" s="311"/>
      <c r="K19" s="500"/>
      <c r="L19" s="316"/>
      <c r="M19" s="325"/>
      <c r="N19" s="13" t="s">
        <v>8</v>
      </c>
      <c r="O19" s="13"/>
      <c r="P19" s="13"/>
      <c r="Q19" s="51"/>
      <c r="R19" s="331"/>
      <c r="S19" s="332"/>
      <c r="T19" s="331"/>
      <c r="U19" s="331"/>
      <c r="V19" s="494"/>
      <c r="W19" s="328"/>
      <c r="X19" s="54"/>
    </row>
    <row r="20" spans="1:24" s="12" customFormat="1" ht="18" customHeight="1">
      <c r="A20" s="333">
        <v>6</v>
      </c>
      <c r="B20" s="344" t="s">
        <v>538</v>
      </c>
      <c r="C20" s="492" t="s">
        <v>539</v>
      </c>
      <c r="D20" s="329" t="s">
        <v>544</v>
      </c>
      <c r="E20" s="326">
        <v>180</v>
      </c>
      <c r="F20" s="503" t="s">
        <v>597</v>
      </c>
      <c r="G20" s="503" t="s">
        <v>598</v>
      </c>
      <c r="H20" s="503">
        <v>1480</v>
      </c>
      <c r="I20" s="309">
        <v>10</v>
      </c>
      <c r="J20" s="309">
        <v>0.18</v>
      </c>
      <c r="K20" s="499">
        <f>0.6*9.81*J20*I20</f>
        <v>10.5948</v>
      </c>
      <c r="L20" s="314">
        <v>36</v>
      </c>
      <c r="M20" s="323">
        <f>L20*120</f>
        <v>4320</v>
      </c>
      <c r="N20" s="13" t="s">
        <v>7</v>
      </c>
      <c r="O20" s="13"/>
      <c r="P20" s="13"/>
      <c r="Q20" s="51"/>
      <c r="R20" s="331">
        <f>(Q22*P22*O22*80*2)+7500</f>
        <v>19941.6</v>
      </c>
      <c r="S20" s="332">
        <f>M20*0.65+L20*110+L20*12+M20*0.1</f>
        <v>7632</v>
      </c>
      <c r="T20" s="331">
        <f>4400+I20*1.22*100</f>
        <v>5620</v>
      </c>
      <c r="U20" s="331">
        <v>1500</v>
      </c>
      <c r="V20" s="493">
        <f>U20+T20+S20+R20</f>
        <v>34693.6</v>
      </c>
      <c r="W20" s="294" t="s">
        <v>690</v>
      </c>
      <c r="X20" s="54"/>
    </row>
    <row r="21" spans="1:24" s="12" customFormat="1" ht="18" customHeight="1">
      <c r="A21" s="333"/>
      <c r="B21" s="327"/>
      <c r="C21" s="310"/>
      <c r="D21" s="495"/>
      <c r="E21" s="327"/>
      <c r="F21" s="504" t="s">
        <v>597</v>
      </c>
      <c r="G21" s="504" t="s">
        <v>598</v>
      </c>
      <c r="H21" s="504">
        <v>1480</v>
      </c>
      <c r="I21" s="310"/>
      <c r="J21" s="310"/>
      <c r="K21" s="499"/>
      <c r="L21" s="315"/>
      <c r="M21" s="324"/>
      <c r="N21" s="10" t="s">
        <v>534</v>
      </c>
      <c r="O21" s="13"/>
      <c r="P21" s="13"/>
      <c r="Q21" s="51"/>
      <c r="R21" s="331"/>
      <c r="S21" s="332"/>
      <c r="T21" s="331"/>
      <c r="U21" s="331"/>
      <c r="V21" s="494"/>
      <c r="W21" s="495"/>
      <c r="X21" s="54"/>
    </row>
    <row r="22" spans="1:24" s="12" customFormat="1" ht="18" customHeight="1" thickBot="1">
      <c r="A22" s="333"/>
      <c r="B22" s="328"/>
      <c r="C22" s="311"/>
      <c r="D22" s="496"/>
      <c r="E22" s="328"/>
      <c r="F22" s="505" t="s">
        <v>597</v>
      </c>
      <c r="G22" s="505" t="s">
        <v>598</v>
      </c>
      <c r="H22" s="505">
        <v>1480</v>
      </c>
      <c r="I22" s="311"/>
      <c r="J22" s="311"/>
      <c r="K22" s="500"/>
      <c r="L22" s="316"/>
      <c r="M22" s="325"/>
      <c r="N22" s="13" t="s">
        <v>8</v>
      </c>
      <c r="O22" s="13">
        <v>27</v>
      </c>
      <c r="P22" s="13">
        <v>1.2</v>
      </c>
      <c r="Q22" s="51">
        <v>2.4</v>
      </c>
      <c r="R22" s="331"/>
      <c r="S22" s="332"/>
      <c r="T22" s="331"/>
      <c r="U22" s="331"/>
      <c r="V22" s="494"/>
      <c r="W22" s="519"/>
      <c r="X22" s="54"/>
    </row>
    <row r="23" spans="1:24" s="12" customFormat="1" ht="18" customHeight="1">
      <c r="A23" s="488">
        <v>7</v>
      </c>
      <c r="B23" s="344" t="s">
        <v>538</v>
      </c>
      <c r="C23" s="309" t="s">
        <v>545</v>
      </c>
      <c r="D23" s="333" t="s">
        <v>546</v>
      </c>
      <c r="E23" s="310">
        <v>100</v>
      </c>
      <c r="F23" s="503" t="s">
        <v>599</v>
      </c>
      <c r="G23" s="503" t="s">
        <v>600</v>
      </c>
      <c r="H23" s="503">
        <v>1278</v>
      </c>
      <c r="I23" s="309">
        <v>4.5</v>
      </c>
      <c r="J23" s="309">
        <v>0.2</v>
      </c>
      <c r="K23" s="499">
        <f>0.6*9.81*J23*I23</f>
        <v>5.2974</v>
      </c>
      <c r="L23" s="314">
        <v>30</v>
      </c>
      <c r="M23" s="323">
        <f>L23*120</f>
        <v>3600</v>
      </c>
      <c r="N23" s="13" t="s">
        <v>7</v>
      </c>
      <c r="O23" s="13"/>
      <c r="P23" s="13"/>
      <c r="Q23" s="51"/>
      <c r="R23" s="331">
        <f>(Q25*P25*O25*80*2)+7500</f>
        <v>19020</v>
      </c>
      <c r="S23" s="332">
        <f>M23*0.65+L23*110+L23*12+M23*0.1</f>
        <v>6360</v>
      </c>
      <c r="T23" s="331">
        <f>4400+I23*1.22*100</f>
        <v>4949</v>
      </c>
      <c r="U23" s="331">
        <v>1500</v>
      </c>
      <c r="V23" s="493">
        <f>U23+T23+S23+R23</f>
        <v>31829</v>
      </c>
      <c r="W23" s="303" t="s">
        <v>690</v>
      </c>
      <c r="X23" s="54"/>
    </row>
    <row r="24" spans="1:24" s="12" customFormat="1" ht="18" customHeight="1">
      <c r="A24" s="488"/>
      <c r="B24" s="327"/>
      <c r="C24" s="310"/>
      <c r="D24" s="333"/>
      <c r="E24" s="310"/>
      <c r="F24" s="504" t="s">
        <v>599</v>
      </c>
      <c r="G24" s="504" t="s">
        <v>600</v>
      </c>
      <c r="H24" s="504">
        <v>1278</v>
      </c>
      <c r="I24" s="310"/>
      <c r="J24" s="310"/>
      <c r="K24" s="499"/>
      <c r="L24" s="315"/>
      <c r="M24" s="324"/>
      <c r="N24" s="10" t="s">
        <v>534</v>
      </c>
      <c r="O24" s="13"/>
      <c r="P24" s="13"/>
      <c r="Q24" s="51"/>
      <c r="R24" s="331"/>
      <c r="S24" s="332"/>
      <c r="T24" s="331"/>
      <c r="U24" s="331"/>
      <c r="V24" s="494"/>
      <c r="W24" s="495"/>
      <c r="X24" s="54"/>
    </row>
    <row r="25" spans="1:24" s="12" customFormat="1" ht="18" customHeight="1" thickBot="1">
      <c r="A25" s="488"/>
      <c r="B25" s="328"/>
      <c r="C25" s="311"/>
      <c r="D25" s="333"/>
      <c r="E25" s="311"/>
      <c r="F25" s="505" t="s">
        <v>599</v>
      </c>
      <c r="G25" s="505" t="s">
        <v>600</v>
      </c>
      <c r="H25" s="505">
        <v>1278</v>
      </c>
      <c r="I25" s="311"/>
      <c r="J25" s="311"/>
      <c r="K25" s="500"/>
      <c r="L25" s="316"/>
      <c r="M25" s="325"/>
      <c r="N25" s="13" t="s">
        <v>8</v>
      </c>
      <c r="O25" s="13">
        <v>30</v>
      </c>
      <c r="P25" s="13">
        <v>1</v>
      </c>
      <c r="Q25" s="51">
        <v>2.4</v>
      </c>
      <c r="R25" s="331"/>
      <c r="S25" s="332"/>
      <c r="T25" s="331"/>
      <c r="U25" s="331"/>
      <c r="V25" s="494"/>
      <c r="W25" s="496"/>
      <c r="X25" s="54"/>
    </row>
    <row r="26" spans="1:24" s="12" customFormat="1" ht="18" customHeight="1">
      <c r="A26" s="333">
        <v>8</v>
      </c>
      <c r="B26" s="344" t="s">
        <v>538</v>
      </c>
      <c r="C26" s="309" t="s">
        <v>545</v>
      </c>
      <c r="D26" s="333" t="s">
        <v>547</v>
      </c>
      <c r="E26" s="310">
        <v>120</v>
      </c>
      <c r="F26" s="503" t="s">
        <v>601</v>
      </c>
      <c r="G26" s="503" t="s">
        <v>602</v>
      </c>
      <c r="H26" s="503">
        <v>1261</v>
      </c>
      <c r="I26" s="309">
        <v>5</v>
      </c>
      <c r="J26" s="309">
        <v>0.2</v>
      </c>
      <c r="K26" s="499">
        <f>0.6*9.81*J26*I26</f>
        <v>5.886</v>
      </c>
      <c r="L26" s="314">
        <v>31</v>
      </c>
      <c r="M26" s="323">
        <f>L26*120</f>
        <v>3720</v>
      </c>
      <c r="N26" s="13" t="s">
        <v>7</v>
      </c>
      <c r="O26" s="13"/>
      <c r="P26" s="13"/>
      <c r="Q26" s="51"/>
      <c r="R26" s="331">
        <f>(Q28*P28*O28*80*2)+7500</f>
        <v>16780</v>
      </c>
      <c r="S26" s="332">
        <f>M26*0.65+L26*110+L26*12+M26*0.1</f>
        <v>6572</v>
      </c>
      <c r="T26" s="331">
        <f>4400+I26*1.22*100</f>
        <v>5010</v>
      </c>
      <c r="U26" s="331">
        <v>1500</v>
      </c>
      <c r="V26" s="493">
        <f>U26+T26+S26+R26</f>
        <v>29862</v>
      </c>
      <c r="W26" s="294" t="s">
        <v>689</v>
      </c>
      <c r="X26" s="54"/>
    </row>
    <row r="27" spans="1:24" s="12" customFormat="1" ht="18" customHeight="1">
      <c r="A27" s="333"/>
      <c r="B27" s="327"/>
      <c r="C27" s="310"/>
      <c r="D27" s="333"/>
      <c r="E27" s="310"/>
      <c r="F27" s="504" t="s">
        <v>601</v>
      </c>
      <c r="G27" s="504" t="s">
        <v>602</v>
      </c>
      <c r="H27" s="504">
        <v>1261</v>
      </c>
      <c r="I27" s="310"/>
      <c r="J27" s="310"/>
      <c r="K27" s="499"/>
      <c r="L27" s="315"/>
      <c r="M27" s="324"/>
      <c r="N27" s="10" t="s">
        <v>534</v>
      </c>
      <c r="O27" s="13"/>
      <c r="P27" s="13"/>
      <c r="Q27" s="51"/>
      <c r="R27" s="331"/>
      <c r="S27" s="332"/>
      <c r="T27" s="331"/>
      <c r="U27" s="331"/>
      <c r="V27" s="494"/>
      <c r="W27" s="495"/>
      <c r="X27" s="54"/>
    </row>
    <row r="28" spans="1:24" s="12" customFormat="1" ht="18" customHeight="1" thickBot="1">
      <c r="A28" s="333"/>
      <c r="B28" s="328"/>
      <c r="C28" s="311"/>
      <c r="D28" s="333"/>
      <c r="E28" s="311"/>
      <c r="F28" s="505" t="s">
        <v>601</v>
      </c>
      <c r="G28" s="505" t="s">
        <v>602</v>
      </c>
      <c r="H28" s="505">
        <v>1261</v>
      </c>
      <c r="I28" s="311"/>
      <c r="J28" s="311"/>
      <c r="K28" s="500"/>
      <c r="L28" s="316"/>
      <c r="M28" s="325"/>
      <c r="N28" s="13" t="s">
        <v>8</v>
      </c>
      <c r="O28" s="13">
        <v>29</v>
      </c>
      <c r="P28" s="13">
        <v>1</v>
      </c>
      <c r="Q28" s="51">
        <v>2</v>
      </c>
      <c r="R28" s="331"/>
      <c r="S28" s="332"/>
      <c r="T28" s="331"/>
      <c r="U28" s="331"/>
      <c r="V28" s="494"/>
      <c r="W28" s="496"/>
      <c r="X28" s="54"/>
    </row>
    <row r="29" spans="1:24" s="12" customFormat="1" ht="18" customHeight="1">
      <c r="A29" s="488">
        <v>9</v>
      </c>
      <c r="B29" s="344" t="s">
        <v>538</v>
      </c>
      <c r="C29" s="309" t="s">
        <v>545</v>
      </c>
      <c r="D29" s="333" t="s">
        <v>547</v>
      </c>
      <c r="E29" s="309">
        <v>300</v>
      </c>
      <c r="F29" s="503" t="s">
        <v>603</v>
      </c>
      <c r="G29" s="503" t="s">
        <v>604</v>
      </c>
      <c r="H29" s="503">
        <v>1257</v>
      </c>
      <c r="I29" s="309">
        <v>16</v>
      </c>
      <c r="J29" s="309">
        <v>0.2</v>
      </c>
      <c r="K29" s="499">
        <f>0.6*9.81*J29*I29</f>
        <v>18.8352</v>
      </c>
      <c r="L29" s="314">
        <v>36</v>
      </c>
      <c r="M29" s="323">
        <f>L29*120</f>
        <v>4320</v>
      </c>
      <c r="N29" s="13" t="s">
        <v>7</v>
      </c>
      <c r="O29" s="13"/>
      <c r="P29" s="13"/>
      <c r="Q29" s="51"/>
      <c r="R29" s="331">
        <f>(Q31*P31*O31*80*2)+7500</f>
        <v>17100</v>
      </c>
      <c r="S29" s="332">
        <f>M29*0.65+L29*110+L29*12+M29*0.1</f>
        <v>7632</v>
      </c>
      <c r="T29" s="331">
        <f>4400+I29*1.22*100</f>
        <v>6352</v>
      </c>
      <c r="U29" s="331">
        <v>1500</v>
      </c>
      <c r="V29" s="493">
        <f>U29+T29+S29+R29</f>
        <v>32584</v>
      </c>
      <c r="W29" s="303" t="s">
        <v>689</v>
      </c>
      <c r="X29" s="54"/>
    </row>
    <row r="30" spans="1:24" s="12" customFormat="1" ht="18" customHeight="1">
      <c r="A30" s="488"/>
      <c r="B30" s="327"/>
      <c r="C30" s="310"/>
      <c r="D30" s="333"/>
      <c r="E30" s="310"/>
      <c r="F30" s="504" t="s">
        <v>603</v>
      </c>
      <c r="G30" s="504" t="s">
        <v>604</v>
      </c>
      <c r="H30" s="504">
        <v>1257</v>
      </c>
      <c r="I30" s="310"/>
      <c r="J30" s="310"/>
      <c r="K30" s="499"/>
      <c r="L30" s="315"/>
      <c r="M30" s="324"/>
      <c r="N30" s="10" t="s">
        <v>534</v>
      </c>
      <c r="O30" s="13"/>
      <c r="P30" s="13"/>
      <c r="Q30" s="51"/>
      <c r="R30" s="331"/>
      <c r="S30" s="332"/>
      <c r="T30" s="331"/>
      <c r="U30" s="331"/>
      <c r="V30" s="494"/>
      <c r="W30" s="495"/>
      <c r="X30" s="54"/>
    </row>
    <row r="31" spans="1:24" s="12" customFormat="1" ht="18" customHeight="1" thickBot="1">
      <c r="A31" s="488"/>
      <c r="B31" s="328"/>
      <c r="C31" s="311"/>
      <c r="D31" s="333"/>
      <c r="E31" s="311"/>
      <c r="F31" s="505" t="s">
        <v>603</v>
      </c>
      <c r="G31" s="505" t="s">
        <v>604</v>
      </c>
      <c r="H31" s="505">
        <v>1257</v>
      </c>
      <c r="I31" s="311"/>
      <c r="J31" s="311"/>
      <c r="K31" s="500"/>
      <c r="L31" s="316"/>
      <c r="M31" s="325"/>
      <c r="N31" s="13" t="s">
        <v>8</v>
      </c>
      <c r="O31" s="13">
        <v>30</v>
      </c>
      <c r="P31" s="13">
        <v>1</v>
      </c>
      <c r="Q31" s="51">
        <v>2</v>
      </c>
      <c r="R31" s="331"/>
      <c r="S31" s="332"/>
      <c r="T31" s="331"/>
      <c r="U31" s="331"/>
      <c r="V31" s="494"/>
      <c r="W31" s="496"/>
      <c r="X31" s="54"/>
    </row>
    <row r="32" spans="1:24" s="12" customFormat="1" ht="18" customHeight="1">
      <c r="A32" s="488">
        <v>10</v>
      </c>
      <c r="B32" s="344" t="s">
        <v>538</v>
      </c>
      <c r="C32" s="309" t="s">
        <v>548</v>
      </c>
      <c r="D32" s="317" t="s">
        <v>549</v>
      </c>
      <c r="E32" s="309">
        <v>120</v>
      </c>
      <c r="F32" s="503" t="s">
        <v>605</v>
      </c>
      <c r="G32" s="503" t="s">
        <v>606</v>
      </c>
      <c r="H32" s="503">
        <v>1188</v>
      </c>
      <c r="I32" s="309">
        <v>6</v>
      </c>
      <c r="J32" s="309">
        <v>0.18</v>
      </c>
      <c r="K32" s="499">
        <f>0.6*9.81*J32*I32</f>
        <v>6.35688</v>
      </c>
      <c r="L32" s="314">
        <v>33</v>
      </c>
      <c r="M32" s="323">
        <f>L32*120</f>
        <v>3960</v>
      </c>
      <c r="N32" s="13" t="s">
        <v>7</v>
      </c>
      <c r="O32" s="13"/>
      <c r="P32" s="13"/>
      <c r="Q32" s="51"/>
      <c r="R32" s="331">
        <f>(Q34*P34*O34*80*2)+7500</f>
        <v>17100</v>
      </c>
      <c r="S32" s="332">
        <f>M32*0.65+L32*110+L32*12+M32*0.1</f>
        <v>6996</v>
      </c>
      <c r="T32" s="331">
        <f>4400+I32*1.22*100</f>
        <v>5132</v>
      </c>
      <c r="U32" s="331">
        <v>1500</v>
      </c>
      <c r="V32" s="493">
        <f>U32+T32+S32+R32</f>
        <v>30728</v>
      </c>
      <c r="W32" s="294" t="s">
        <v>689</v>
      </c>
      <c r="X32" s="54"/>
    </row>
    <row r="33" spans="1:24" s="12" customFormat="1" ht="18" customHeight="1">
      <c r="A33" s="488"/>
      <c r="B33" s="327"/>
      <c r="C33" s="310"/>
      <c r="D33" s="345"/>
      <c r="E33" s="310"/>
      <c r="F33" s="504" t="s">
        <v>605</v>
      </c>
      <c r="G33" s="504" t="s">
        <v>606</v>
      </c>
      <c r="H33" s="504">
        <v>1188</v>
      </c>
      <c r="I33" s="310"/>
      <c r="J33" s="310"/>
      <c r="K33" s="499"/>
      <c r="L33" s="315"/>
      <c r="M33" s="324"/>
      <c r="N33" s="10" t="s">
        <v>534</v>
      </c>
      <c r="O33" s="13"/>
      <c r="P33" s="13"/>
      <c r="Q33" s="51"/>
      <c r="R33" s="331"/>
      <c r="S33" s="332"/>
      <c r="T33" s="331"/>
      <c r="U33" s="331"/>
      <c r="V33" s="494"/>
      <c r="W33" s="495"/>
      <c r="X33" s="54"/>
    </row>
    <row r="34" spans="1:24" s="12" customFormat="1" ht="18" customHeight="1" thickBot="1">
      <c r="A34" s="488"/>
      <c r="B34" s="328"/>
      <c r="C34" s="311"/>
      <c r="D34" s="346"/>
      <c r="E34" s="311"/>
      <c r="F34" s="505" t="s">
        <v>605</v>
      </c>
      <c r="G34" s="505" t="s">
        <v>606</v>
      </c>
      <c r="H34" s="505">
        <v>1188</v>
      </c>
      <c r="I34" s="311"/>
      <c r="J34" s="311"/>
      <c r="K34" s="500"/>
      <c r="L34" s="316"/>
      <c r="M34" s="325"/>
      <c r="N34" s="13" t="s">
        <v>8</v>
      </c>
      <c r="O34" s="13">
        <v>30</v>
      </c>
      <c r="P34" s="13">
        <v>1</v>
      </c>
      <c r="Q34" s="51">
        <v>2</v>
      </c>
      <c r="R34" s="331"/>
      <c r="S34" s="332"/>
      <c r="T34" s="331"/>
      <c r="U34" s="331"/>
      <c r="V34" s="494"/>
      <c r="W34" s="496"/>
      <c r="X34" s="54"/>
    </row>
    <row r="35" spans="1:24" s="12" customFormat="1" ht="18" customHeight="1">
      <c r="A35" s="333">
        <v>11</v>
      </c>
      <c r="B35" s="344" t="s">
        <v>538</v>
      </c>
      <c r="C35" s="309" t="s">
        <v>548</v>
      </c>
      <c r="D35" s="317" t="s">
        <v>550</v>
      </c>
      <c r="E35" s="310">
        <v>200</v>
      </c>
      <c r="F35" s="503" t="s">
        <v>607</v>
      </c>
      <c r="G35" s="503" t="s">
        <v>608</v>
      </c>
      <c r="H35" s="503">
        <v>1150</v>
      </c>
      <c r="I35" s="309">
        <v>16</v>
      </c>
      <c r="J35" s="309">
        <v>0.2</v>
      </c>
      <c r="K35" s="499">
        <f>0.6*9.81*J35*I35</f>
        <v>18.8352</v>
      </c>
      <c r="L35" s="314">
        <v>36</v>
      </c>
      <c r="M35" s="323">
        <f>L35*120</f>
        <v>4320</v>
      </c>
      <c r="N35" s="13" t="s">
        <v>7</v>
      </c>
      <c r="O35" s="13"/>
      <c r="P35" s="13"/>
      <c r="Q35" s="51"/>
      <c r="R35" s="331">
        <f>(Q37*P37*O37*80*2)+7500</f>
        <v>17100</v>
      </c>
      <c r="S35" s="332">
        <f>M35*0.65+L35*110+L35*12+M35*0.1</f>
        <v>7632</v>
      </c>
      <c r="T35" s="331">
        <f>4400+I35*1.22*100</f>
        <v>6352</v>
      </c>
      <c r="U35" s="331">
        <v>1500</v>
      </c>
      <c r="V35" s="493">
        <f>U35+T35+S35+R35</f>
        <v>32584</v>
      </c>
      <c r="W35" s="303" t="s">
        <v>690</v>
      </c>
      <c r="X35" s="54"/>
    </row>
    <row r="36" spans="1:24" s="12" customFormat="1" ht="18" customHeight="1">
      <c r="A36" s="333"/>
      <c r="B36" s="327"/>
      <c r="C36" s="310"/>
      <c r="D36" s="345"/>
      <c r="E36" s="310"/>
      <c r="F36" s="504" t="s">
        <v>607</v>
      </c>
      <c r="G36" s="504" t="s">
        <v>608</v>
      </c>
      <c r="H36" s="504">
        <v>1150</v>
      </c>
      <c r="I36" s="310"/>
      <c r="J36" s="310"/>
      <c r="K36" s="499"/>
      <c r="L36" s="315"/>
      <c r="M36" s="324"/>
      <c r="N36" s="10" t="s">
        <v>534</v>
      </c>
      <c r="O36" s="13"/>
      <c r="P36" s="13"/>
      <c r="Q36" s="51"/>
      <c r="R36" s="331"/>
      <c r="S36" s="332"/>
      <c r="T36" s="331"/>
      <c r="U36" s="331"/>
      <c r="V36" s="494"/>
      <c r="W36" s="495"/>
      <c r="X36" s="54"/>
    </row>
    <row r="37" spans="1:24" s="12" customFormat="1" ht="18" customHeight="1" thickBot="1">
      <c r="A37" s="333"/>
      <c r="B37" s="328"/>
      <c r="C37" s="311"/>
      <c r="D37" s="354"/>
      <c r="E37" s="311"/>
      <c r="F37" s="505" t="s">
        <v>607</v>
      </c>
      <c r="G37" s="505" t="s">
        <v>608</v>
      </c>
      <c r="H37" s="505">
        <v>1150</v>
      </c>
      <c r="I37" s="311"/>
      <c r="J37" s="311"/>
      <c r="K37" s="500"/>
      <c r="L37" s="316"/>
      <c r="M37" s="325"/>
      <c r="N37" s="13" t="s">
        <v>8</v>
      </c>
      <c r="O37" s="13">
        <v>30</v>
      </c>
      <c r="P37" s="13">
        <v>1</v>
      </c>
      <c r="Q37" s="51">
        <v>2</v>
      </c>
      <c r="R37" s="331"/>
      <c r="S37" s="332"/>
      <c r="T37" s="331"/>
      <c r="U37" s="331"/>
      <c r="V37" s="494"/>
      <c r="W37" s="496"/>
      <c r="X37" s="54"/>
    </row>
    <row r="38" spans="1:24" s="12" customFormat="1" ht="24.75" customHeight="1">
      <c r="A38" s="488">
        <v>12</v>
      </c>
      <c r="B38" s="344" t="s">
        <v>538</v>
      </c>
      <c r="C38" s="309" t="s">
        <v>551</v>
      </c>
      <c r="D38" s="353" t="s">
        <v>552</v>
      </c>
      <c r="E38" s="344">
        <v>170</v>
      </c>
      <c r="F38" s="503" t="s">
        <v>609</v>
      </c>
      <c r="G38" s="503" t="s">
        <v>610</v>
      </c>
      <c r="H38" s="503">
        <v>1356</v>
      </c>
      <c r="I38" s="310">
        <v>4.5</v>
      </c>
      <c r="J38" s="310">
        <v>0.2</v>
      </c>
      <c r="K38" s="499">
        <f>0.6*9.81*J38*I38</f>
        <v>5.2974</v>
      </c>
      <c r="L38" s="314">
        <v>36</v>
      </c>
      <c r="M38" s="323">
        <f>L38*120</f>
        <v>4320</v>
      </c>
      <c r="N38" s="10" t="s">
        <v>7</v>
      </c>
      <c r="O38" s="10"/>
      <c r="P38" s="10"/>
      <c r="Q38" s="50"/>
      <c r="R38" s="331">
        <f>(Q40*P40*O40*80*2)+7500</f>
        <v>17100</v>
      </c>
      <c r="S38" s="332">
        <f>M38*0.65+L38*110+L38*12+M38*0.1</f>
        <v>7632</v>
      </c>
      <c r="T38" s="331">
        <f>4400+I38*1.22*100</f>
        <v>4949</v>
      </c>
      <c r="U38" s="331">
        <v>1500</v>
      </c>
      <c r="V38" s="493">
        <f>U38+T38+S38+R38</f>
        <v>31181</v>
      </c>
      <c r="W38" s="294" t="s">
        <v>690</v>
      </c>
      <c r="X38" s="54"/>
    </row>
    <row r="39" spans="1:24" s="12" customFormat="1" ht="24.75" customHeight="1">
      <c r="A39" s="488"/>
      <c r="B39" s="327"/>
      <c r="C39" s="310"/>
      <c r="D39" s="495"/>
      <c r="E39" s="327"/>
      <c r="F39" s="504" t="s">
        <v>609</v>
      </c>
      <c r="G39" s="504" t="s">
        <v>610</v>
      </c>
      <c r="H39" s="504">
        <v>1356</v>
      </c>
      <c r="I39" s="310"/>
      <c r="J39" s="310"/>
      <c r="K39" s="499"/>
      <c r="L39" s="315"/>
      <c r="M39" s="324"/>
      <c r="N39" s="10" t="s">
        <v>534</v>
      </c>
      <c r="O39" s="10"/>
      <c r="P39" s="10"/>
      <c r="Q39" s="50"/>
      <c r="R39" s="331"/>
      <c r="S39" s="332"/>
      <c r="T39" s="331"/>
      <c r="U39" s="331"/>
      <c r="V39" s="494"/>
      <c r="W39" s="495"/>
      <c r="X39" s="54"/>
    </row>
    <row r="40" spans="1:24" s="12" customFormat="1" ht="24.75" customHeight="1" thickBot="1">
      <c r="A40" s="488"/>
      <c r="B40" s="328"/>
      <c r="C40" s="311"/>
      <c r="D40" s="496"/>
      <c r="E40" s="328"/>
      <c r="F40" s="505" t="s">
        <v>609</v>
      </c>
      <c r="G40" s="505" t="s">
        <v>610</v>
      </c>
      <c r="H40" s="505">
        <v>1356</v>
      </c>
      <c r="I40" s="311"/>
      <c r="J40" s="311"/>
      <c r="K40" s="500"/>
      <c r="L40" s="316"/>
      <c r="M40" s="325"/>
      <c r="N40" s="13" t="s">
        <v>8</v>
      </c>
      <c r="O40" s="13">
        <v>30</v>
      </c>
      <c r="P40" s="13">
        <v>1</v>
      </c>
      <c r="Q40" s="51">
        <v>2</v>
      </c>
      <c r="R40" s="331"/>
      <c r="S40" s="332"/>
      <c r="T40" s="331"/>
      <c r="U40" s="331"/>
      <c r="V40" s="494"/>
      <c r="W40" s="496"/>
      <c r="X40" s="54"/>
    </row>
    <row r="41" spans="1:24" s="12" customFormat="1" ht="24.75" customHeight="1">
      <c r="A41" s="333">
        <v>13</v>
      </c>
      <c r="B41" s="344" t="s">
        <v>538</v>
      </c>
      <c r="C41" s="309" t="s">
        <v>551</v>
      </c>
      <c r="D41" s="326" t="s">
        <v>553</v>
      </c>
      <c r="E41" s="310">
        <v>150</v>
      </c>
      <c r="F41" s="503" t="s">
        <v>611</v>
      </c>
      <c r="G41" s="503" t="s">
        <v>612</v>
      </c>
      <c r="H41" s="503">
        <v>1522</v>
      </c>
      <c r="I41" s="309">
        <v>5</v>
      </c>
      <c r="J41" s="309">
        <v>0.2</v>
      </c>
      <c r="K41" s="499">
        <f>0.6*9.81*J41*I41</f>
        <v>5.886</v>
      </c>
      <c r="L41" s="314">
        <v>37</v>
      </c>
      <c r="M41" s="323">
        <f>L41*120</f>
        <v>4440</v>
      </c>
      <c r="N41" s="13" t="s">
        <v>7</v>
      </c>
      <c r="O41" s="13"/>
      <c r="P41" s="13"/>
      <c r="Q41" s="51"/>
      <c r="R41" s="331">
        <f>(Q43*P43*O43*80*2)+7500</f>
        <v>17100</v>
      </c>
      <c r="S41" s="332">
        <f>M41*0.65+L41*110+L41*12+M41*0.1</f>
        <v>7844</v>
      </c>
      <c r="T41" s="331">
        <f>4400+I41*1.22*100</f>
        <v>5010</v>
      </c>
      <c r="U41" s="331">
        <v>1500</v>
      </c>
      <c r="V41" s="493">
        <f>U41+T41+S41+R41</f>
        <v>31454</v>
      </c>
      <c r="W41" s="303" t="s">
        <v>690</v>
      </c>
      <c r="X41" s="54"/>
    </row>
    <row r="42" spans="1:24" s="12" customFormat="1" ht="24.75" customHeight="1">
      <c r="A42" s="333"/>
      <c r="B42" s="327"/>
      <c r="C42" s="310"/>
      <c r="D42" s="327"/>
      <c r="E42" s="310"/>
      <c r="F42" s="504" t="s">
        <v>611</v>
      </c>
      <c r="G42" s="504" t="s">
        <v>612</v>
      </c>
      <c r="H42" s="504">
        <v>1522</v>
      </c>
      <c r="I42" s="310"/>
      <c r="J42" s="310"/>
      <c r="K42" s="499"/>
      <c r="L42" s="315"/>
      <c r="M42" s="324"/>
      <c r="N42" s="10" t="s">
        <v>534</v>
      </c>
      <c r="O42" s="13"/>
      <c r="P42" s="13"/>
      <c r="Q42" s="51"/>
      <c r="R42" s="331"/>
      <c r="S42" s="332"/>
      <c r="T42" s="331"/>
      <c r="U42" s="331"/>
      <c r="V42" s="494"/>
      <c r="W42" s="495"/>
      <c r="X42" s="54"/>
    </row>
    <row r="43" spans="1:24" s="12" customFormat="1" ht="24.75" customHeight="1" thickBot="1">
      <c r="A43" s="333"/>
      <c r="B43" s="328"/>
      <c r="C43" s="311"/>
      <c r="D43" s="328"/>
      <c r="E43" s="311"/>
      <c r="F43" s="505" t="s">
        <v>611</v>
      </c>
      <c r="G43" s="505" t="s">
        <v>612</v>
      </c>
      <c r="H43" s="505">
        <v>1522</v>
      </c>
      <c r="I43" s="311"/>
      <c r="J43" s="311"/>
      <c r="K43" s="500"/>
      <c r="L43" s="316"/>
      <c r="M43" s="325"/>
      <c r="N43" s="13" t="s">
        <v>8</v>
      </c>
      <c r="O43" s="13">
        <v>30</v>
      </c>
      <c r="P43" s="13">
        <v>1</v>
      </c>
      <c r="Q43" s="51">
        <v>2</v>
      </c>
      <c r="R43" s="331"/>
      <c r="S43" s="332"/>
      <c r="T43" s="331"/>
      <c r="U43" s="331"/>
      <c r="V43" s="494"/>
      <c r="W43" s="496"/>
      <c r="X43" s="54"/>
    </row>
    <row r="44" spans="1:24" s="12" customFormat="1" ht="24.75" customHeight="1">
      <c r="A44" s="488">
        <v>14</v>
      </c>
      <c r="B44" s="344" t="s">
        <v>538</v>
      </c>
      <c r="C44" s="309" t="s">
        <v>551</v>
      </c>
      <c r="D44" s="326" t="s">
        <v>553</v>
      </c>
      <c r="E44" s="326">
        <v>150</v>
      </c>
      <c r="F44" s="503" t="s">
        <v>613</v>
      </c>
      <c r="G44" s="503" t="s">
        <v>612</v>
      </c>
      <c r="H44" s="503">
        <v>1510</v>
      </c>
      <c r="I44" s="309">
        <v>5</v>
      </c>
      <c r="J44" s="309">
        <v>0.2</v>
      </c>
      <c r="K44" s="499">
        <f>0.6*9.81*J44*I44</f>
        <v>5.886</v>
      </c>
      <c r="L44" s="314">
        <v>33</v>
      </c>
      <c r="M44" s="323">
        <f>L44*120</f>
        <v>3960</v>
      </c>
      <c r="N44" s="13" t="s">
        <v>7</v>
      </c>
      <c r="O44" s="13"/>
      <c r="P44" s="13"/>
      <c r="Q44" s="51"/>
      <c r="R44" s="331">
        <f>(Q46*P46*O46*80*2)+7500</f>
        <v>17100</v>
      </c>
      <c r="S44" s="332">
        <f>M44*0.65+L44*110+L44*12+M44*0.1</f>
        <v>6996</v>
      </c>
      <c r="T44" s="331">
        <f>4400+I44*1.22*100</f>
        <v>5010</v>
      </c>
      <c r="U44" s="331">
        <v>1500</v>
      </c>
      <c r="V44" s="493">
        <f>U44+T44+S44+R44</f>
        <v>30606</v>
      </c>
      <c r="W44" s="294" t="s">
        <v>690</v>
      </c>
      <c r="X44" s="54"/>
    </row>
    <row r="45" spans="1:24" s="12" customFormat="1" ht="24.75" customHeight="1">
      <c r="A45" s="488"/>
      <c r="B45" s="327"/>
      <c r="C45" s="310"/>
      <c r="D45" s="327"/>
      <c r="E45" s="327"/>
      <c r="F45" s="504" t="s">
        <v>613</v>
      </c>
      <c r="G45" s="504" t="s">
        <v>612</v>
      </c>
      <c r="H45" s="504">
        <v>1510</v>
      </c>
      <c r="I45" s="310"/>
      <c r="J45" s="310"/>
      <c r="K45" s="499"/>
      <c r="L45" s="315"/>
      <c r="M45" s="324"/>
      <c r="N45" s="10" t="s">
        <v>534</v>
      </c>
      <c r="O45" s="13"/>
      <c r="P45" s="13"/>
      <c r="Q45" s="51"/>
      <c r="R45" s="331"/>
      <c r="S45" s="332"/>
      <c r="T45" s="331"/>
      <c r="U45" s="331"/>
      <c r="V45" s="494"/>
      <c r="W45" s="495"/>
      <c r="X45" s="54"/>
    </row>
    <row r="46" spans="1:24" s="12" customFormat="1" ht="24.75" customHeight="1" thickBot="1">
      <c r="A46" s="488"/>
      <c r="B46" s="328"/>
      <c r="C46" s="311"/>
      <c r="D46" s="328"/>
      <c r="E46" s="328"/>
      <c r="F46" s="505" t="s">
        <v>613</v>
      </c>
      <c r="G46" s="505" t="s">
        <v>612</v>
      </c>
      <c r="H46" s="505">
        <v>1510</v>
      </c>
      <c r="I46" s="311"/>
      <c r="J46" s="311"/>
      <c r="K46" s="500"/>
      <c r="L46" s="316"/>
      <c r="M46" s="325"/>
      <c r="N46" s="13" t="s">
        <v>8</v>
      </c>
      <c r="O46" s="13">
        <v>30</v>
      </c>
      <c r="P46" s="13">
        <v>1</v>
      </c>
      <c r="Q46" s="51">
        <v>2</v>
      </c>
      <c r="R46" s="331"/>
      <c r="S46" s="332"/>
      <c r="T46" s="331"/>
      <c r="U46" s="331"/>
      <c r="V46" s="494"/>
      <c r="W46" s="496"/>
      <c r="X46" s="54"/>
    </row>
    <row r="47" spans="1:24" s="12" customFormat="1" ht="24.75" customHeight="1">
      <c r="A47" s="333">
        <v>15</v>
      </c>
      <c r="B47" s="344" t="s">
        <v>538</v>
      </c>
      <c r="C47" s="309" t="s">
        <v>551</v>
      </c>
      <c r="D47" s="326" t="s">
        <v>553</v>
      </c>
      <c r="E47" s="326">
        <v>160</v>
      </c>
      <c r="F47" s="503" t="s">
        <v>614</v>
      </c>
      <c r="G47" s="503" t="s">
        <v>615</v>
      </c>
      <c r="H47" s="503">
        <v>1547</v>
      </c>
      <c r="I47" s="309">
        <v>5</v>
      </c>
      <c r="J47" s="309">
        <v>0.2</v>
      </c>
      <c r="K47" s="499">
        <f>0.6*9.81*J47*I47</f>
        <v>5.886</v>
      </c>
      <c r="L47" s="314">
        <v>33</v>
      </c>
      <c r="M47" s="323">
        <f>L47*120</f>
        <v>3960</v>
      </c>
      <c r="N47" s="13" t="s">
        <v>7</v>
      </c>
      <c r="O47" s="13"/>
      <c r="P47" s="13"/>
      <c r="Q47" s="51"/>
      <c r="R47" s="331">
        <f>(Q49*P49*O49*80*2)+7500</f>
        <v>17100</v>
      </c>
      <c r="S47" s="332">
        <f>M47*0.65+L47*110+L47*12+M47*0.1</f>
        <v>6996</v>
      </c>
      <c r="T47" s="331">
        <f>4400+I47*1.22*100</f>
        <v>5010</v>
      </c>
      <c r="U47" s="331">
        <v>1500</v>
      </c>
      <c r="V47" s="493">
        <f>U47+T47+S47+R47</f>
        <v>30606</v>
      </c>
      <c r="W47" s="303" t="s">
        <v>689</v>
      </c>
      <c r="X47" s="54"/>
    </row>
    <row r="48" spans="1:24" s="12" customFormat="1" ht="24.75" customHeight="1">
      <c r="A48" s="333"/>
      <c r="B48" s="327"/>
      <c r="C48" s="310"/>
      <c r="D48" s="327"/>
      <c r="E48" s="327"/>
      <c r="F48" s="504" t="s">
        <v>614</v>
      </c>
      <c r="G48" s="504" t="s">
        <v>615</v>
      </c>
      <c r="H48" s="504">
        <v>1547</v>
      </c>
      <c r="I48" s="310"/>
      <c r="J48" s="310"/>
      <c r="K48" s="499"/>
      <c r="L48" s="315"/>
      <c r="M48" s="324"/>
      <c r="N48" s="10" t="s">
        <v>534</v>
      </c>
      <c r="O48" s="13"/>
      <c r="P48" s="13"/>
      <c r="Q48" s="51"/>
      <c r="R48" s="331"/>
      <c r="S48" s="332"/>
      <c r="T48" s="331"/>
      <c r="U48" s="331"/>
      <c r="V48" s="494"/>
      <c r="W48" s="495"/>
      <c r="X48" s="54"/>
    </row>
    <row r="49" spans="1:24" s="12" customFormat="1" ht="24.75" customHeight="1" thickBot="1">
      <c r="A49" s="333"/>
      <c r="B49" s="328"/>
      <c r="C49" s="311"/>
      <c r="D49" s="328"/>
      <c r="E49" s="328"/>
      <c r="F49" s="505" t="s">
        <v>614</v>
      </c>
      <c r="G49" s="505" t="s">
        <v>615</v>
      </c>
      <c r="H49" s="505">
        <v>1547</v>
      </c>
      <c r="I49" s="311"/>
      <c r="J49" s="311"/>
      <c r="K49" s="500"/>
      <c r="L49" s="316"/>
      <c r="M49" s="325"/>
      <c r="N49" s="13" t="s">
        <v>8</v>
      </c>
      <c r="O49" s="13">
        <v>30</v>
      </c>
      <c r="P49" s="13">
        <v>1</v>
      </c>
      <c r="Q49" s="51">
        <v>2</v>
      </c>
      <c r="R49" s="331"/>
      <c r="S49" s="332"/>
      <c r="T49" s="331"/>
      <c r="U49" s="331"/>
      <c r="V49" s="494"/>
      <c r="W49" s="496"/>
      <c r="X49" s="54"/>
    </row>
    <row r="50" spans="1:24" s="12" customFormat="1" ht="24.75" customHeight="1">
      <c r="A50" s="488">
        <v>16</v>
      </c>
      <c r="B50" s="344" t="s">
        <v>538</v>
      </c>
      <c r="C50" s="309" t="s">
        <v>551</v>
      </c>
      <c r="D50" s="326" t="s">
        <v>554</v>
      </c>
      <c r="E50" s="326">
        <v>230</v>
      </c>
      <c r="F50" s="503" t="s">
        <v>616</v>
      </c>
      <c r="G50" s="503" t="s">
        <v>617</v>
      </c>
      <c r="H50" s="503">
        <v>1665</v>
      </c>
      <c r="I50" s="309">
        <v>9</v>
      </c>
      <c r="J50" s="309">
        <v>0.25</v>
      </c>
      <c r="K50" s="499">
        <f>0.6*9.81*J50*I50</f>
        <v>13.243500000000001</v>
      </c>
      <c r="L50" s="314">
        <v>36</v>
      </c>
      <c r="M50" s="323">
        <f>L50*120</f>
        <v>4320</v>
      </c>
      <c r="N50" s="13" t="s">
        <v>7</v>
      </c>
      <c r="O50" s="13"/>
      <c r="P50" s="13"/>
      <c r="Q50" s="51"/>
      <c r="R50" s="331">
        <f>(Q52*P52*O52*80*2)+7500</f>
        <v>17100</v>
      </c>
      <c r="S50" s="332">
        <f>M50*0.65+L50*110+L50*12+M50*0.1</f>
        <v>7632</v>
      </c>
      <c r="T50" s="331">
        <f>4400+I50*1.22*100</f>
        <v>5498</v>
      </c>
      <c r="U50" s="331">
        <v>1500</v>
      </c>
      <c r="V50" s="493">
        <f>U50+T50+S50+R50</f>
        <v>31730</v>
      </c>
      <c r="W50" s="294" t="s">
        <v>689</v>
      </c>
      <c r="X50" s="54"/>
    </row>
    <row r="51" spans="1:24" s="12" customFormat="1" ht="24.75" customHeight="1">
      <c r="A51" s="488"/>
      <c r="B51" s="327"/>
      <c r="C51" s="310"/>
      <c r="D51" s="327"/>
      <c r="E51" s="327"/>
      <c r="F51" s="504" t="s">
        <v>616</v>
      </c>
      <c r="G51" s="504" t="s">
        <v>617</v>
      </c>
      <c r="H51" s="504">
        <v>1665</v>
      </c>
      <c r="I51" s="310"/>
      <c r="J51" s="310"/>
      <c r="K51" s="499"/>
      <c r="L51" s="315"/>
      <c r="M51" s="324"/>
      <c r="N51" s="10" t="s">
        <v>534</v>
      </c>
      <c r="O51" s="13"/>
      <c r="P51" s="13"/>
      <c r="Q51" s="51"/>
      <c r="R51" s="331"/>
      <c r="S51" s="332"/>
      <c r="T51" s="331"/>
      <c r="U51" s="331"/>
      <c r="V51" s="494"/>
      <c r="W51" s="495"/>
      <c r="X51" s="54"/>
    </row>
    <row r="52" spans="1:24" s="12" customFormat="1" ht="24.75" customHeight="1" thickBot="1">
      <c r="A52" s="488"/>
      <c r="B52" s="328"/>
      <c r="C52" s="311"/>
      <c r="D52" s="328"/>
      <c r="E52" s="328"/>
      <c r="F52" s="505" t="s">
        <v>616</v>
      </c>
      <c r="G52" s="505" t="s">
        <v>617</v>
      </c>
      <c r="H52" s="505">
        <v>1665</v>
      </c>
      <c r="I52" s="311"/>
      <c r="J52" s="311"/>
      <c r="K52" s="500"/>
      <c r="L52" s="316"/>
      <c r="M52" s="325"/>
      <c r="N52" s="13" t="s">
        <v>8</v>
      </c>
      <c r="O52" s="13">
        <v>30</v>
      </c>
      <c r="P52" s="13">
        <v>1</v>
      </c>
      <c r="Q52" s="51">
        <v>2</v>
      </c>
      <c r="R52" s="331"/>
      <c r="S52" s="332"/>
      <c r="T52" s="331"/>
      <c r="U52" s="331"/>
      <c r="V52" s="494"/>
      <c r="W52" s="496"/>
      <c r="X52" s="54"/>
    </row>
    <row r="53" spans="1:24" s="12" customFormat="1" ht="24.75" customHeight="1">
      <c r="A53" s="333">
        <v>17</v>
      </c>
      <c r="B53" s="344" t="s">
        <v>538</v>
      </c>
      <c r="C53" s="309" t="s">
        <v>551</v>
      </c>
      <c r="D53" s="326" t="s">
        <v>554</v>
      </c>
      <c r="E53" s="326">
        <v>200</v>
      </c>
      <c r="F53" s="503" t="s">
        <v>616</v>
      </c>
      <c r="G53" s="503" t="s">
        <v>617</v>
      </c>
      <c r="H53" s="503">
        <v>1688</v>
      </c>
      <c r="I53" s="309">
        <v>10</v>
      </c>
      <c r="J53" s="309">
        <v>0.3</v>
      </c>
      <c r="K53" s="499">
        <f>0.6*9.81*J53*I53</f>
        <v>17.658</v>
      </c>
      <c r="L53" s="314">
        <v>37</v>
      </c>
      <c r="M53" s="323">
        <f>L53*120</f>
        <v>4440</v>
      </c>
      <c r="N53" s="13" t="s">
        <v>7</v>
      </c>
      <c r="O53" s="13"/>
      <c r="P53" s="13"/>
      <c r="Q53" s="51"/>
      <c r="R53" s="331">
        <f>(Q55*P55*O55*80*2)+7500</f>
        <v>17100</v>
      </c>
      <c r="S53" s="332">
        <f>M53*0.65+L53*110+L53*12+M53*0.1</f>
        <v>7844</v>
      </c>
      <c r="T53" s="331">
        <f>4400+I53*1.22*100</f>
        <v>5620</v>
      </c>
      <c r="U53" s="331">
        <v>1500</v>
      </c>
      <c r="V53" s="493">
        <f>U53+T53+S53+R53</f>
        <v>32064</v>
      </c>
      <c r="W53" s="303" t="s">
        <v>689</v>
      </c>
      <c r="X53" s="54"/>
    </row>
    <row r="54" spans="1:24" s="12" customFormat="1" ht="24.75" customHeight="1">
      <c r="A54" s="333"/>
      <c r="B54" s="327"/>
      <c r="C54" s="310"/>
      <c r="D54" s="327"/>
      <c r="E54" s="327"/>
      <c r="F54" s="504" t="s">
        <v>616</v>
      </c>
      <c r="G54" s="504" t="s">
        <v>617</v>
      </c>
      <c r="H54" s="504">
        <v>1688</v>
      </c>
      <c r="I54" s="310"/>
      <c r="J54" s="310"/>
      <c r="K54" s="499"/>
      <c r="L54" s="315"/>
      <c r="M54" s="324"/>
      <c r="N54" s="10" t="s">
        <v>534</v>
      </c>
      <c r="O54" s="13"/>
      <c r="P54" s="13"/>
      <c r="Q54" s="51"/>
      <c r="R54" s="331"/>
      <c r="S54" s="332"/>
      <c r="T54" s="331"/>
      <c r="U54" s="331"/>
      <c r="V54" s="494"/>
      <c r="W54" s="495"/>
      <c r="X54" s="54"/>
    </row>
    <row r="55" spans="1:24" s="12" customFormat="1" ht="24.75" customHeight="1" thickBot="1">
      <c r="A55" s="333"/>
      <c r="B55" s="328"/>
      <c r="C55" s="311"/>
      <c r="D55" s="328"/>
      <c r="E55" s="328"/>
      <c r="F55" s="505" t="s">
        <v>616</v>
      </c>
      <c r="G55" s="505" t="s">
        <v>617</v>
      </c>
      <c r="H55" s="505">
        <v>1688</v>
      </c>
      <c r="I55" s="311"/>
      <c r="J55" s="311"/>
      <c r="K55" s="500"/>
      <c r="L55" s="316"/>
      <c r="M55" s="325"/>
      <c r="N55" s="13" t="s">
        <v>8</v>
      </c>
      <c r="O55" s="13">
        <v>30</v>
      </c>
      <c r="P55" s="13">
        <v>1</v>
      </c>
      <c r="Q55" s="51">
        <v>2</v>
      </c>
      <c r="R55" s="331"/>
      <c r="S55" s="332"/>
      <c r="T55" s="331"/>
      <c r="U55" s="331"/>
      <c r="V55" s="494"/>
      <c r="W55" s="496"/>
      <c r="X55" s="54"/>
    </row>
    <row r="56" spans="1:24" s="12" customFormat="1" ht="18" customHeight="1">
      <c r="A56" s="488">
        <v>18</v>
      </c>
      <c r="B56" s="344" t="s">
        <v>538</v>
      </c>
      <c r="C56" s="309" t="s">
        <v>551</v>
      </c>
      <c r="D56" s="333" t="s">
        <v>555</v>
      </c>
      <c r="E56" s="310">
        <v>120</v>
      </c>
      <c r="F56" s="503" t="s">
        <v>618</v>
      </c>
      <c r="G56" s="503" t="s">
        <v>619</v>
      </c>
      <c r="H56" s="503">
        <v>1755</v>
      </c>
      <c r="I56" s="309">
        <v>5</v>
      </c>
      <c r="J56" s="309">
        <v>0.2</v>
      </c>
      <c r="K56" s="499">
        <f>0.6*9.81*J56*I56</f>
        <v>5.886</v>
      </c>
      <c r="L56" s="314">
        <f>(M56+#REF!)/90</f>
        <v>0</v>
      </c>
      <c r="M56" s="323">
        <f>L56*120</f>
        <v>5040</v>
      </c>
      <c r="N56" s="13" t="s">
        <v>7</v>
      </c>
      <c r="O56" s="13"/>
      <c r="P56" s="13"/>
      <c r="Q56" s="51"/>
      <c r="R56" s="331">
        <f>(Q58*P58*O58*80*2)+7500</f>
        <v>17100</v>
      </c>
      <c r="S56" s="332">
        <f>M56*0.65+L56*110+L56*12+M56*0.1</f>
        <v>8904</v>
      </c>
      <c r="T56" s="331">
        <f>4400+I56*1.22*100</f>
        <v>5010</v>
      </c>
      <c r="U56" s="331">
        <v>1500</v>
      </c>
      <c r="V56" s="493">
        <f>U56+T56+S56+R56</f>
        <v>30487</v>
      </c>
      <c r="W56" s="294" t="s">
        <v>689</v>
      </c>
      <c r="X56" s="54"/>
    </row>
    <row r="57" spans="1:24" s="12" customFormat="1" ht="18" customHeight="1">
      <c r="A57" s="488"/>
      <c r="B57" s="327"/>
      <c r="C57" s="310"/>
      <c r="D57" s="333"/>
      <c r="E57" s="310"/>
      <c r="F57" s="504" t="s">
        <v>618</v>
      </c>
      <c r="G57" s="504" t="s">
        <v>619</v>
      </c>
      <c r="H57" s="504">
        <v>1755</v>
      </c>
      <c r="I57" s="310"/>
      <c r="J57" s="310"/>
      <c r="K57" s="499"/>
      <c r="L57" s="315"/>
      <c r="M57" s="324"/>
      <c r="N57" s="10" t="s">
        <v>534</v>
      </c>
      <c r="O57" s="13"/>
      <c r="P57" s="13"/>
      <c r="Q57" s="51"/>
      <c r="R57" s="331"/>
      <c r="S57" s="332"/>
      <c r="T57" s="331"/>
      <c r="U57" s="331"/>
      <c r="V57" s="494"/>
      <c r="W57" s="495"/>
      <c r="X57" s="54"/>
    </row>
    <row r="58" spans="1:24" s="12" customFormat="1" ht="18" customHeight="1" thickBot="1">
      <c r="A58" s="488"/>
      <c r="B58" s="328"/>
      <c r="C58" s="311"/>
      <c r="D58" s="333"/>
      <c r="E58" s="311"/>
      <c r="F58" s="505" t="s">
        <v>618</v>
      </c>
      <c r="G58" s="505" t="s">
        <v>619</v>
      </c>
      <c r="H58" s="505">
        <v>1755</v>
      </c>
      <c r="I58" s="311"/>
      <c r="J58" s="311"/>
      <c r="K58" s="500"/>
      <c r="L58" s="316"/>
      <c r="M58" s="325"/>
      <c r="N58" s="13" t="s">
        <v>8</v>
      </c>
      <c r="O58" s="13">
        <v>30</v>
      </c>
      <c r="P58" s="13">
        <v>1</v>
      </c>
      <c r="Q58" s="51">
        <v>2</v>
      </c>
      <c r="R58" s="331"/>
      <c r="S58" s="332"/>
      <c r="T58" s="331"/>
      <c r="U58" s="331"/>
      <c r="V58" s="494"/>
      <c r="W58" s="496"/>
      <c r="X58" s="54"/>
    </row>
    <row r="59" spans="1:24" s="12" customFormat="1" ht="18" customHeight="1">
      <c r="A59" s="488">
        <v>19</v>
      </c>
      <c r="B59" s="344" t="s">
        <v>538</v>
      </c>
      <c r="C59" s="309" t="s">
        <v>551</v>
      </c>
      <c r="D59" s="317" t="s">
        <v>556</v>
      </c>
      <c r="E59" s="310">
        <v>290</v>
      </c>
      <c r="F59" s="503" t="s">
        <v>620</v>
      </c>
      <c r="G59" s="503" t="s">
        <v>621</v>
      </c>
      <c r="H59" s="503">
        <v>1725</v>
      </c>
      <c r="I59" s="309">
        <v>5</v>
      </c>
      <c r="J59" s="309">
        <v>0.2</v>
      </c>
      <c r="K59" s="499">
        <f>0.6*9.81*J59*I59</f>
        <v>5.886</v>
      </c>
      <c r="L59" s="314">
        <f>(M59+#REF!)/90</f>
        <v>0</v>
      </c>
      <c r="M59" s="323">
        <f>L59*120</f>
        <v>5040</v>
      </c>
      <c r="N59" s="56" t="s">
        <v>7</v>
      </c>
      <c r="O59" s="56"/>
      <c r="P59" s="56"/>
      <c r="Q59" s="57"/>
      <c r="R59" s="331">
        <f>(Q61*P61*O61*80*2)+7500</f>
        <v>7500</v>
      </c>
      <c r="S59" s="332">
        <f>M59*0.65+L59*110+L59*12+M59*0.1</f>
        <v>8904</v>
      </c>
      <c r="T59" s="331">
        <f>4400+I59*1.22*100</f>
        <v>5010</v>
      </c>
      <c r="U59" s="331">
        <v>1501</v>
      </c>
      <c r="V59" s="493">
        <f>U59+T59+S59+R59</f>
        <v>28592</v>
      </c>
      <c r="W59" s="509" t="s">
        <v>672</v>
      </c>
      <c r="X59" s="54"/>
    </row>
    <row r="60" spans="1:24" s="12" customFormat="1" ht="18" customHeight="1">
      <c r="A60" s="488"/>
      <c r="B60" s="327"/>
      <c r="C60" s="310"/>
      <c r="D60" s="345"/>
      <c r="E60" s="310"/>
      <c r="F60" s="504" t="s">
        <v>620</v>
      </c>
      <c r="G60" s="504" t="s">
        <v>621</v>
      </c>
      <c r="H60" s="504">
        <v>1725</v>
      </c>
      <c r="I60" s="310"/>
      <c r="J60" s="310"/>
      <c r="K60" s="499"/>
      <c r="L60" s="315"/>
      <c r="M60" s="324"/>
      <c r="N60" s="58" t="s">
        <v>534</v>
      </c>
      <c r="O60" s="56"/>
      <c r="P60" s="56"/>
      <c r="Q60" s="57"/>
      <c r="R60" s="331"/>
      <c r="S60" s="332"/>
      <c r="T60" s="331"/>
      <c r="U60" s="331"/>
      <c r="V60" s="494"/>
      <c r="W60" s="510"/>
      <c r="X60" s="54"/>
    </row>
    <row r="61" spans="1:24" s="12" customFormat="1" ht="18" customHeight="1" thickBot="1">
      <c r="A61" s="488"/>
      <c r="B61" s="328"/>
      <c r="C61" s="311"/>
      <c r="D61" s="346"/>
      <c r="E61" s="311"/>
      <c r="F61" s="505" t="s">
        <v>620</v>
      </c>
      <c r="G61" s="505" t="s">
        <v>621</v>
      </c>
      <c r="H61" s="505">
        <v>1725</v>
      </c>
      <c r="I61" s="311"/>
      <c r="J61" s="311"/>
      <c r="K61" s="500"/>
      <c r="L61" s="316"/>
      <c r="M61" s="325"/>
      <c r="N61" s="56" t="s">
        <v>8</v>
      </c>
      <c r="O61" s="56"/>
      <c r="P61" s="56"/>
      <c r="Q61" s="57"/>
      <c r="R61" s="331"/>
      <c r="S61" s="332"/>
      <c r="T61" s="331"/>
      <c r="U61" s="331"/>
      <c r="V61" s="494"/>
      <c r="W61" s="511"/>
      <c r="X61" s="54"/>
    </row>
    <row r="62" spans="1:24" s="12" customFormat="1" ht="19.5" customHeight="1">
      <c r="A62" s="333">
        <v>20</v>
      </c>
      <c r="B62" s="344" t="s">
        <v>538</v>
      </c>
      <c r="C62" s="309" t="s">
        <v>551</v>
      </c>
      <c r="D62" s="309" t="s">
        <v>557</v>
      </c>
      <c r="E62" s="309">
        <v>1200</v>
      </c>
      <c r="F62" s="503" t="s">
        <v>622</v>
      </c>
      <c r="G62" s="503" t="s">
        <v>623</v>
      </c>
      <c r="H62" s="503">
        <v>1890</v>
      </c>
      <c r="I62" s="309">
        <v>90</v>
      </c>
      <c r="J62" s="309">
        <v>0.2</v>
      </c>
      <c r="K62" s="499">
        <f>0.6*9.81*J62*I62</f>
        <v>105.94800000000001</v>
      </c>
      <c r="L62" s="314">
        <v>105</v>
      </c>
      <c r="M62" s="323">
        <f>L62*120</f>
        <v>12600</v>
      </c>
      <c r="N62" s="56" t="s">
        <v>7</v>
      </c>
      <c r="O62" s="56"/>
      <c r="P62" s="56"/>
      <c r="Q62" s="57"/>
      <c r="R62" s="331">
        <f>(Q64*P64*O64*80*2)+14000</f>
        <v>26800</v>
      </c>
      <c r="S62" s="332">
        <f>M62*0.65+L62*110+L62*12+M62*0.1</f>
        <v>22260</v>
      </c>
      <c r="T62" s="331">
        <f>18000+I62*1.22*100</f>
        <v>28980</v>
      </c>
      <c r="U62" s="331">
        <v>1502</v>
      </c>
      <c r="V62" s="493">
        <f>U62+T62+S62+R62</f>
        <v>79542</v>
      </c>
      <c r="W62" s="515" t="s">
        <v>691</v>
      </c>
      <c r="X62" s="54"/>
    </row>
    <row r="63" spans="1:24" s="12" customFormat="1" ht="19.5" customHeight="1">
      <c r="A63" s="333"/>
      <c r="B63" s="327"/>
      <c r="C63" s="310"/>
      <c r="D63" s="310"/>
      <c r="E63" s="310"/>
      <c r="F63" s="504" t="s">
        <v>622</v>
      </c>
      <c r="G63" s="504" t="s">
        <v>623</v>
      </c>
      <c r="H63" s="504">
        <v>1890</v>
      </c>
      <c r="I63" s="310"/>
      <c r="J63" s="310"/>
      <c r="K63" s="499"/>
      <c r="L63" s="315"/>
      <c r="M63" s="324"/>
      <c r="N63" s="58" t="s">
        <v>534</v>
      </c>
      <c r="O63" s="56"/>
      <c r="P63" s="56"/>
      <c r="Q63" s="57"/>
      <c r="R63" s="331"/>
      <c r="S63" s="332"/>
      <c r="T63" s="331"/>
      <c r="U63" s="331"/>
      <c r="V63" s="494"/>
      <c r="W63" s="510"/>
      <c r="X63" s="54"/>
    </row>
    <row r="64" spans="1:24" s="12" customFormat="1" ht="19.5" customHeight="1" thickBot="1">
      <c r="A64" s="333"/>
      <c r="B64" s="328"/>
      <c r="C64" s="311"/>
      <c r="D64" s="311"/>
      <c r="E64" s="311"/>
      <c r="F64" s="505" t="s">
        <v>622</v>
      </c>
      <c r="G64" s="505" t="s">
        <v>623</v>
      </c>
      <c r="H64" s="505">
        <v>1890</v>
      </c>
      <c r="I64" s="311"/>
      <c r="J64" s="311"/>
      <c r="K64" s="500"/>
      <c r="L64" s="316"/>
      <c r="M64" s="325"/>
      <c r="N64" s="56" t="s">
        <v>8</v>
      </c>
      <c r="O64" s="56">
        <v>40</v>
      </c>
      <c r="P64" s="56">
        <v>1</v>
      </c>
      <c r="Q64" s="57">
        <v>2</v>
      </c>
      <c r="R64" s="331"/>
      <c r="S64" s="332"/>
      <c r="T64" s="331"/>
      <c r="U64" s="331"/>
      <c r="V64" s="494"/>
      <c r="W64" s="511"/>
      <c r="X64" s="54"/>
    </row>
    <row r="65" spans="1:24" s="12" customFormat="1" ht="19.5" customHeight="1">
      <c r="A65" s="488">
        <v>21</v>
      </c>
      <c r="B65" s="344" t="s">
        <v>538</v>
      </c>
      <c r="C65" s="309" t="s">
        <v>551</v>
      </c>
      <c r="D65" s="309" t="s">
        <v>558</v>
      </c>
      <c r="E65" s="309">
        <v>100</v>
      </c>
      <c r="F65" s="503" t="s">
        <v>624</v>
      </c>
      <c r="G65" s="503" t="s">
        <v>625</v>
      </c>
      <c r="H65" s="503">
        <v>1612</v>
      </c>
      <c r="I65" s="309">
        <v>6</v>
      </c>
      <c r="J65" s="309">
        <v>0.2</v>
      </c>
      <c r="K65" s="499">
        <f>0.6*9.81*J65*I65</f>
        <v>7.0632</v>
      </c>
      <c r="L65" s="314">
        <f>(M65+#REF!)/90</f>
        <v>0</v>
      </c>
      <c r="M65" s="323">
        <f>L65*120</f>
        <v>5040</v>
      </c>
      <c r="N65" s="56" t="s">
        <v>7</v>
      </c>
      <c r="O65" s="56"/>
      <c r="P65" s="56"/>
      <c r="Q65" s="57"/>
      <c r="R65" s="506"/>
      <c r="S65" s="332">
        <f>M65*0.65+L65*110+L65*12+M65*0.1</f>
        <v>8904</v>
      </c>
      <c r="T65" s="506"/>
      <c r="U65" s="506">
        <v>1502</v>
      </c>
      <c r="V65" s="493">
        <f>U65+T65+S65+R65</f>
        <v>28887</v>
      </c>
      <c r="W65" s="517" t="s">
        <v>692</v>
      </c>
      <c r="X65" s="54"/>
    </row>
    <row r="66" spans="1:24" s="12" customFormat="1" ht="19.5" customHeight="1">
      <c r="A66" s="488"/>
      <c r="B66" s="327"/>
      <c r="C66" s="310"/>
      <c r="D66" s="310"/>
      <c r="E66" s="310"/>
      <c r="F66" s="504" t="s">
        <v>624</v>
      </c>
      <c r="G66" s="504" t="s">
        <v>625</v>
      </c>
      <c r="H66" s="504">
        <v>1612</v>
      </c>
      <c r="I66" s="310"/>
      <c r="J66" s="310"/>
      <c r="K66" s="499"/>
      <c r="L66" s="315"/>
      <c r="M66" s="324"/>
      <c r="N66" s="58" t="s">
        <v>534</v>
      </c>
      <c r="O66" s="56"/>
      <c r="P66" s="56"/>
      <c r="Q66" s="57"/>
      <c r="R66" s="506"/>
      <c r="S66" s="332"/>
      <c r="T66" s="506"/>
      <c r="U66" s="506"/>
      <c r="V66" s="494"/>
      <c r="W66" s="510"/>
      <c r="X66" s="54"/>
    </row>
    <row r="67" spans="1:24" s="12" customFormat="1" ht="19.5" customHeight="1" thickBot="1">
      <c r="A67" s="488"/>
      <c r="B67" s="328"/>
      <c r="C67" s="311"/>
      <c r="D67" s="311"/>
      <c r="E67" s="311"/>
      <c r="F67" s="505" t="s">
        <v>624</v>
      </c>
      <c r="G67" s="505" t="s">
        <v>625</v>
      </c>
      <c r="H67" s="505">
        <v>1612</v>
      </c>
      <c r="I67" s="311"/>
      <c r="J67" s="311"/>
      <c r="K67" s="500"/>
      <c r="L67" s="316"/>
      <c r="M67" s="325"/>
      <c r="N67" s="56" t="s">
        <v>8</v>
      </c>
      <c r="O67" s="56"/>
      <c r="P67" s="56"/>
      <c r="Q67" s="57"/>
      <c r="R67" s="506"/>
      <c r="S67" s="332"/>
      <c r="T67" s="506"/>
      <c r="U67" s="506"/>
      <c r="V67" s="494"/>
      <c r="W67" s="511"/>
      <c r="X67" s="54"/>
    </row>
    <row r="68" spans="1:24" s="12" customFormat="1" ht="19.5" customHeight="1">
      <c r="A68" s="333">
        <v>22</v>
      </c>
      <c r="B68" s="344" t="s">
        <v>538</v>
      </c>
      <c r="C68" s="309" t="s">
        <v>551</v>
      </c>
      <c r="D68" s="333" t="s">
        <v>559</v>
      </c>
      <c r="E68" s="310">
        <v>120</v>
      </c>
      <c r="F68" s="503" t="s">
        <v>626</v>
      </c>
      <c r="G68" s="503" t="s">
        <v>627</v>
      </c>
      <c r="H68" s="503">
        <v>1479</v>
      </c>
      <c r="I68" s="512">
        <v>4.5</v>
      </c>
      <c r="J68" s="512">
        <v>0.2</v>
      </c>
      <c r="K68" s="499">
        <f>0.6*9.81*J68*I68</f>
        <v>5.2974</v>
      </c>
      <c r="L68" s="502">
        <v>36</v>
      </c>
      <c r="M68" s="323">
        <f>L68*120</f>
        <v>4320</v>
      </c>
      <c r="N68" s="56" t="s">
        <v>7</v>
      </c>
      <c r="O68" s="56"/>
      <c r="P68" s="56"/>
      <c r="Q68" s="57"/>
      <c r="R68" s="506"/>
      <c r="S68" s="332">
        <f>M68*0.65+L68*110+L68*12+M68*0.1</f>
        <v>7632</v>
      </c>
      <c r="T68" s="506"/>
      <c r="U68" s="506">
        <v>1501</v>
      </c>
      <c r="V68" s="493">
        <f>U68+T68+S68+R68</f>
        <v>9133</v>
      </c>
      <c r="W68" s="518" t="s">
        <v>673</v>
      </c>
      <c r="X68" s="54"/>
    </row>
    <row r="69" spans="1:24" s="12" customFormat="1" ht="19.5" customHeight="1">
      <c r="A69" s="333"/>
      <c r="B69" s="327"/>
      <c r="C69" s="310"/>
      <c r="D69" s="333"/>
      <c r="E69" s="310"/>
      <c r="F69" s="504" t="s">
        <v>626</v>
      </c>
      <c r="G69" s="504" t="s">
        <v>627</v>
      </c>
      <c r="H69" s="504">
        <v>1479</v>
      </c>
      <c r="I69" s="513"/>
      <c r="J69" s="513"/>
      <c r="K69" s="499"/>
      <c r="L69" s="507"/>
      <c r="M69" s="324"/>
      <c r="N69" s="58" t="s">
        <v>534</v>
      </c>
      <c r="O69" s="56"/>
      <c r="P69" s="56"/>
      <c r="Q69" s="57"/>
      <c r="R69" s="506"/>
      <c r="S69" s="332"/>
      <c r="T69" s="506"/>
      <c r="U69" s="506"/>
      <c r="V69" s="494"/>
      <c r="W69" s="510"/>
      <c r="X69" s="54"/>
    </row>
    <row r="70" spans="1:24" s="12" customFormat="1" ht="19.5" customHeight="1" thickBot="1">
      <c r="A70" s="333"/>
      <c r="B70" s="328"/>
      <c r="C70" s="311"/>
      <c r="D70" s="333"/>
      <c r="E70" s="311"/>
      <c r="F70" s="505" t="s">
        <v>626</v>
      </c>
      <c r="G70" s="505" t="s">
        <v>627</v>
      </c>
      <c r="H70" s="505">
        <v>1479</v>
      </c>
      <c r="I70" s="514"/>
      <c r="J70" s="514"/>
      <c r="K70" s="500"/>
      <c r="L70" s="508"/>
      <c r="M70" s="325"/>
      <c r="N70" s="56" t="s">
        <v>8</v>
      </c>
      <c r="O70" s="56"/>
      <c r="P70" s="56"/>
      <c r="Q70" s="57"/>
      <c r="R70" s="506"/>
      <c r="S70" s="332"/>
      <c r="T70" s="506"/>
      <c r="U70" s="506"/>
      <c r="V70" s="494"/>
      <c r="W70" s="511"/>
      <c r="X70" s="54"/>
    </row>
    <row r="71" spans="1:24" s="12" customFormat="1" ht="19.5" customHeight="1">
      <c r="A71" s="488">
        <v>23</v>
      </c>
      <c r="B71" s="344" t="s">
        <v>538</v>
      </c>
      <c r="C71" s="309" t="s">
        <v>551</v>
      </c>
      <c r="D71" s="344" t="s">
        <v>560</v>
      </c>
      <c r="E71" s="344">
        <v>150</v>
      </c>
      <c r="F71" s="503" t="s">
        <v>628</v>
      </c>
      <c r="G71" s="503" t="s">
        <v>629</v>
      </c>
      <c r="H71" s="503">
        <v>1550</v>
      </c>
      <c r="I71" s="310">
        <v>4.5</v>
      </c>
      <c r="J71" s="310">
        <v>0.2</v>
      </c>
      <c r="K71" s="499">
        <f>0.6*9.81*J71*I71</f>
        <v>5.2974</v>
      </c>
      <c r="L71" s="314">
        <v>34</v>
      </c>
      <c r="M71" s="323">
        <f>L71*120</f>
        <v>4080</v>
      </c>
      <c r="N71" s="13" t="s">
        <v>7</v>
      </c>
      <c r="O71" s="10"/>
      <c r="P71" s="10"/>
      <c r="Q71" s="50"/>
      <c r="R71" s="331">
        <f>(Q73*P73*O73*80*2)+7500</f>
        <v>17100</v>
      </c>
      <c r="S71" s="332">
        <f>M71*0.65+L71*110+L71*12+M71*0.1</f>
        <v>7208</v>
      </c>
      <c r="T71" s="331">
        <f>4400+I71*1.22*100</f>
        <v>4949</v>
      </c>
      <c r="U71" s="331">
        <v>1502</v>
      </c>
      <c r="V71" s="493">
        <f>U71+T71+S71+R71</f>
        <v>30759</v>
      </c>
      <c r="W71" s="303" t="s">
        <v>689</v>
      </c>
      <c r="X71" s="54"/>
    </row>
    <row r="72" spans="1:24" s="12" customFormat="1" ht="19.5" customHeight="1">
      <c r="A72" s="488"/>
      <c r="B72" s="327"/>
      <c r="C72" s="310"/>
      <c r="D72" s="327"/>
      <c r="E72" s="327"/>
      <c r="F72" s="504" t="s">
        <v>628</v>
      </c>
      <c r="G72" s="504" t="s">
        <v>629</v>
      </c>
      <c r="H72" s="504">
        <v>1550</v>
      </c>
      <c r="I72" s="310"/>
      <c r="J72" s="310"/>
      <c r="K72" s="499"/>
      <c r="L72" s="315"/>
      <c r="M72" s="324"/>
      <c r="N72" s="10" t="s">
        <v>534</v>
      </c>
      <c r="O72" s="10"/>
      <c r="P72" s="10"/>
      <c r="Q72" s="50"/>
      <c r="R72" s="331"/>
      <c r="S72" s="332"/>
      <c r="T72" s="331"/>
      <c r="U72" s="331"/>
      <c r="V72" s="494"/>
      <c r="W72" s="495"/>
      <c r="X72" s="54"/>
    </row>
    <row r="73" spans="1:24" s="12" customFormat="1" ht="19.5" customHeight="1" thickBot="1">
      <c r="A73" s="488"/>
      <c r="B73" s="328"/>
      <c r="C73" s="311"/>
      <c r="D73" s="328"/>
      <c r="E73" s="328"/>
      <c r="F73" s="505" t="s">
        <v>628</v>
      </c>
      <c r="G73" s="505" t="s">
        <v>629</v>
      </c>
      <c r="H73" s="505">
        <v>1550</v>
      </c>
      <c r="I73" s="311"/>
      <c r="J73" s="311"/>
      <c r="K73" s="500"/>
      <c r="L73" s="316"/>
      <c r="M73" s="325"/>
      <c r="N73" s="13" t="s">
        <v>8</v>
      </c>
      <c r="O73" s="13">
        <v>30</v>
      </c>
      <c r="P73" s="13">
        <v>1</v>
      </c>
      <c r="Q73" s="51">
        <v>2</v>
      </c>
      <c r="R73" s="331"/>
      <c r="S73" s="332"/>
      <c r="T73" s="331"/>
      <c r="U73" s="331"/>
      <c r="V73" s="494"/>
      <c r="W73" s="496"/>
      <c r="X73" s="54"/>
    </row>
    <row r="74" spans="1:24" s="12" customFormat="1" ht="19.5" customHeight="1">
      <c r="A74" s="333">
        <v>24</v>
      </c>
      <c r="B74" s="344" t="s">
        <v>538</v>
      </c>
      <c r="C74" s="309" t="s">
        <v>551</v>
      </c>
      <c r="D74" s="326" t="s">
        <v>546</v>
      </c>
      <c r="E74" s="310">
        <v>170</v>
      </c>
      <c r="F74" s="503" t="s">
        <v>630</v>
      </c>
      <c r="G74" s="503" t="s">
        <v>631</v>
      </c>
      <c r="H74" s="503">
        <v>1414</v>
      </c>
      <c r="I74" s="309">
        <v>5</v>
      </c>
      <c r="J74" s="309">
        <v>0.2</v>
      </c>
      <c r="K74" s="499">
        <f>0.6*9.81*J74*I74</f>
        <v>5.886</v>
      </c>
      <c r="L74" s="314">
        <v>31</v>
      </c>
      <c r="M74" s="323">
        <f>L74*120</f>
        <v>3720</v>
      </c>
      <c r="N74" s="13" t="s">
        <v>7</v>
      </c>
      <c r="O74" s="13"/>
      <c r="P74" s="13"/>
      <c r="Q74" s="51"/>
      <c r="R74" s="11"/>
      <c r="S74" s="332">
        <f>M74*0.65+L74*110+L74*12+M74*0.1</f>
        <v>6572</v>
      </c>
      <c r="T74" s="331">
        <f>14000+I74*1.22*100</f>
        <v>14610</v>
      </c>
      <c r="U74" s="506">
        <v>3300</v>
      </c>
      <c r="V74" s="493">
        <f>U74+T74+S74+R76</f>
        <v>46082</v>
      </c>
      <c r="W74" s="294" t="s">
        <v>689</v>
      </c>
      <c r="X74" s="54"/>
    </row>
    <row r="75" spans="1:24" s="12" customFormat="1" ht="19.5" customHeight="1">
      <c r="A75" s="333"/>
      <c r="B75" s="327"/>
      <c r="C75" s="310"/>
      <c r="D75" s="327"/>
      <c r="E75" s="310"/>
      <c r="F75" s="504" t="s">
        <v>630</v>
      </c>
      <c r="G75" s="504" t="s">
        <v>631</v>
      </c>
      <c r="H75" s="504">
        <v>1414</v>
      </c>
      <c r="I75" s="310"/>
      <c r="J75" s="310"/>
      <c r="K75" s="499"/>
      <c r="L75" s="315"/>
      <c r="M75" s="324"/>
      <c r="N75" s="10" t="s">
        <v>534</v>
      </c>
      <c r="O75" s="13"/>
      <c r="P75" s="13"/>
      <c r="Q75" s="51"/>
      <c r="R75" s="9"/>
      <c r="S75" s="332"/>
      <c r="T75" s="331"/>
      <c r="U75" s="506"/>
      <c r="V75" s="494"/>
      <c r="W75" s="495"/>
      <c r="X75" s="54"/>
    </row>
    <row r="76" spans="1:24" s="12" customFormat="1" ht="19.5" customHeight="1" thickBot="1">
      <c r="A76" s="333"/>
      <c r="B76" s="328"/>
      <c r="C76" s="311"/>
      <c r="D76" s="328"/>
      <c r="E76" s="311"/>
      <c r="F76" s="505" t="s">
        <v>630</v>
      </c>
      <c r="G76" s="505" t="s">
        <v>631</v>
      </c>
      <c r="H76" s="505">
        <v>1414</v>
      </c>
      <c r="I76" s="311"/>
      <c r="J76" s="311"/>
      <c r="K76" s="500"/>
      <c r="L76" s="316"/>
      <c r="M76" s="325"/>
      <c r="N76" s="13" t="s">
        <v>8</v>
      </c>
      <c r="O76" s="13">
        <v>30</v>
      </c>
      <c r="P76" s="13">
        <v>1</v>
      </c>
      <c r="Q76" s="51">
        <v>2</v>
      </c>
      <c r="R76" s="8">
        <f>(Q76*P76*O76*80*2)+12000</f>
        <v>21600</v>
      </c>
      <c r="S76" s="332"/>
      <c r="T76" s="331"/>
      <c r="U76" s="506"/>
      <c r="V76" s="494"/>
      <c r="W76" s="496"/>
      <c r="X76" s="54"/>
    </row>
    <row r="77" spans="1:24" s="12" customFormat="1" ht="19.5" customHeight="1">
      <c r="A77" s="488">
        <v>25</v>
      </c>
      <c r="B77" s="344" t="s">
        <v>538</v>
      </c>
      <c r="C77" s="309" t="s">
        <v>562</v>
      </c>
      <c r="D77" s="326" t="s">
        <v>569</v>
      </c>
      <c r="E77" s="326">
        <v>50</v>
      </c>
      <c r="F77" s="503" t="s">
        <v>632</v>
      </c>
      <c r="G77" s="503" t="s">
        <v>633</v>
      </c>
      <c r="H77" s="503">
        <v>993</v>
      </c>
      <c r="I77" s="309">
        <v>9</v>
      </c>
      <c r="J77" s="309">
        <v>0.2</v>
      </c>
      <c r="K77" s="499">
        <f>0.6*9.81*J77*I77</f>
        <v>10.5948</v>
      </c>
      <c r="L77" s="314">
        <v>31</v>
      </c>
      <c r="M77" s="323">
        <f>L77*120</f>
        <v>3720</v>
      </c>
      <c r="N77" s="13" t="s">
        <v>7</v>
      </c>
      <c r="O77" s="13"/>
      <c r="P77" s="13"/>
      <c r="Q77" s="51"/>
      <c r="R77" s="8">
        <f>(Q77*P77*O77*80)+12000</f>
        <v>12000</v>
      </c>
      <c r="S77" s="332">
        <f>M77*0.65+L77*110+L77*12+M77*0.1</f>
        <v>6572</v>
      </c>
      <c r="T77" s="331">
        <f>14000+I77*1.22*100</f>
        <v>15098</v>
      </c>
      <c r="U77" s="331">
        <v>3300</v>
      </c>
      <c r="V77" s="493">
        <f>U77+T77+S77+R77</f>
        <v>36970</v>
      </c>
      <c r="W77" s="303" t="s">
        <v>689</v>
      </c>
      <c r="X77" s="54"/>
    </row>
    <row r="78" spans="1:24" s="12" customFormat="1" ht="19.5" customHeight="1">
      <c r="A78" s="488"/>
      <c r="B78" s="327"/>
      <c r="C78" s="310"/>
      <c r="D78" s="327"/>
      <c r="E78" s="327"/>
      <c r="F78" s="504" t="s">
        <v>632</v>
      </c>
      <c r="G78" s="504" t="s">
        <v>633</v>
      </c>
      <c r="H78" s="504">
        <v>993</v>
      </c>
      <c r="I78" s="310"/>
      <c r="J78" s="310"/>
      <c r="K78" s="499"/>
      <c r="L78" s="315"/>
      <c r="M78" s="324"/>
      <c r="N78" s="10" t="s">
        <v>534</v>
      </c>
      <c r="O78" s="13"/>
      <c r="P78" s="13"/>
      <c r="Q78" s="51"/>
      <c r="R78" s="8"/>
      <c r="S78" s="332"/>
      <c r="T78" s="331"/>
      <c r="U78" s="331"/>
      <c r="V78" s="494"/>
      <c r="W78" s="495"/>
      <c r="X78" s="54"/>
    </row>
    <row r="79" spans="1:24" s="12" customFormat="1" ht="19.5" customHeight="1" thickBot="1">
      <c r="A79" s="488"/>
      <c r="B79" s="328"/>
      <c r="C79" s="311"/>
      <c r="D79" s="328"/>
      <c r="E79" s="328"/>
      <c r="F79" s="505" t="s">
        <v>632</v>
      </c>
      <c r="G79" s="505" t="s">
        <v>633</v>
      </c>
      <c r="H79" s="505">
        <v>993</v>
      </c>
      <c r="I79" s="311"/>
      <c r="J79" s="311"/>
      <c r="K79" s="500"/>
      <c r="L79" s="316"/>
      <c r="M79" s="325"/>
      <c r="N79" s="13" t="s">
        <v>8</v>
      </c>
      <c r="O79" s="13">
        <v>30</v>
      </c>
      <c r="P79" s="13">
        <v>1</v>
      </c>
      <c r="Q79" s="51">
        <v>2</v>
      </c>
      <c r="R79" s="8">
        <f>Q79*P79*O79*80*2</f>
        <v>9600</v>
      </c>
      <c r="S79" s="332"/>
      <c r="T79" s="331"/>
      <c r="U79" s="331"/>
      <c r="V79" s="494"/>
      <c r="W79" s="496"/>
      <c r="X79" s="54"/>
    </row>
    <row r="80" spans="1:24" s="12" customFormat="1" ht="19.5" customHeight="1">
      <c r="A80" s="333">
        <v>26</v>
      </c>
      <c r="B80" s="344" t="s">
        <v>538</v>
      </c>
      <c r="C80" s="309" t="s">
        <v>563</v>
      </c>
      <c r="D80" s="326" t="s">
        <v>570</v>
      </c>
      <c r="E80" s="326">
        <v>120</v>
      </c>
      <c r="F80" s="503" t="s">
        <v>634</v>
      </c>
      <c r="G80" s="503" t="s">
        <v>635</v>
      </c>
      <c r="H80" s="503">
        <v>1013</v>
      </c>
      <c r="I80" s="309">
        <v>12</v>
      </c>
      <c r="J80" s="309">
        <v>0.2</v>
      </c>
      <c r="K80" s="499">
        <f>0.6*9.81*J80*I80</f>
        <v>14.1264</v>
      </c>
      <c r="L80" s="314">
        <v>34</v>
      </c>
      <c r="M80" s="323">
        <f>L80*120</f>
        <v>4080</v>
      </c>
      <c r="N80" s="13" t="s">
        <v>7</v>
      </c>
      <c r="O80" s="13">
        <v>12</v>
      </c>
      <c r="P80" s="13">
        <v>2.5</v>
      </c>
      <c r="Q80" s="51">
        <v>3</v>
      </c>
      <c r="R80" s="8">
        <f>Q80*P80*O80*80+7500</f>
        <v>14700</v>
      </c>
      <c r="S80" s="332">
        <f>M80*0.65+L80*110+L80*12+M80*0.1</f>
        <v>7208</v>
      </c>
      <c r="T80" s="331">
        <f>4400+I80*1.22*100</f>
        <v>5864</v>
      </c>
      <c r="U80" s="331">
        <v>1500</v>
      </c>
      <c r="V80" s="493">
        <f>U80+T80+S80+R80</f>
        <v>29272</v>
      </c>
      <c r="W80" s="294" t="s">
        <v>689</v>
      </c>
      <c r="X80" s="54"/>
    </row>
    <row r="81" spans="1:24" s="12" customFormat="1" ht="19.5" customHeight="1">
      <c r="A81" s="333"/>
      <c r="B81" s="327"/>
      <c r="C81" s="310"/>
      <c r="D81" s="327"/>
      <c r="E81" s="327"/>
      <c r="F81" s="504" t="s">
        <v>634</v>
      </c>
      <c r="G81" s="504" t="s">
        <v>635</v>
      </c>
      <c r="H81" s="504">
        <v>1013</v>
      </c>
      <c r="I81" s="310"/>
      <c r="J81" s="310"/>
      <c r="K81" s="499"/>
      <c r="L81" s="315"/>
      <c r="M81" s="324"/>
      <c r="N81" s="10" t="s">
        <v>534</v>
      </c>
      <c r="O81" s="13"/>
      <c r="P81" s="13"/>
      <c r="Q81" s="51"/>
      <c r="R81" s="8"/>
      <c r="S81" s="332"/>
      <c r="T81" s="331"/>
      <c r="U81" s="331"/>
      <c r="V81" s="494"/>
      <c r="W81" s="495"/>
      <c r="X81" s="54"/>
    </row>
    <row r="82" spans="1:24" s="12" customFormat="1" ht="19.5" customHeight="1" thickBot="1">
      <c r="A82" s="333"/>
      <c r="B82" s="328"/>
      <c r="C82" s="311"/>
      <c r="D82" s="328"/>
      <c r="E82" s="328"/>
      <c r="F82" s="505" t="s">
        <v>634</v>
      </c>
      <c r="G82" s="505" t="s">
        <v>635</v>
      </c>
      <c r="H82" s="505">
        <v>1013</v>
      </c>
      <c r="I82" s="311"/>
      <c r="J82" s="311"/>
      <c r="K82" s="500"/>
      <c r="L82" s="316"/>
      <c r="M82" s="325"/>
      <c r="N82" s="13" t="s">
        <v>8</v>
      </c>
      <c r="O82" s="13">
        <v>26</v>
      </c>
      <c r="P82" s="13">
        <v>1</v>
      </c>
      <c r="Q82" s="51">
        <v>2</v>
      </c>
      <c r="R82" s="8">
        <f>Q82*P82*O82*80*2</f>
        <v>8320</v>
      </c>
      <c r="S82" s="332"/>
      <c r="T82" s="331"/>
      <c r="U82" s="331"/>
      <c r="V82" s="494"/>
      <c r="W82" s="496"/>
      <c r="X82" s="54"/>
    </row>
    <row r="83" spans="1:24" s="12" customFormat="1" ht="19.5" customHeight="1">
      <c r="A83" s="488">
        <v>27</v>
      </c>
      <c r="B83" s="344" t="s">
        <v>538</v>
      </c>
      <c r="C83" s="309" t="s">
        <v>564</v>
      </c>
      <c r="D83" s="329" t="s">
        <v>571</v>
      </c>
      <c r="E83" s="326">
        <v>180</v>
      </c>
      <c r="F83" s="503" t="s">
        <v>636</v>
      </c>
      <c r="G83" s="503" t="s">
        <v>637</v>
      </c>
      <c r="H83" s="503">
        <v>1500</v>
      </c>
      <c r="I83" s="309">
        <v>8</v>
      </c>
      <c r="J83" s="309">
        <v>0.2</v>
      </c>
      <c r="K83" s="499">
        <f>0.6*9.81*J83*I83</f>
        <v>9.4176</v>
      </c>
      <c r="L83" s="314">
        <v>37</v>
      </c>
      <c r="M83" s="323">
        <f>L83*120</f>
        <v>4440</v>
      </c>
      <c r="N83" s="13" t="s">
        <v>7</v>
      </c>
      <c r="O83" s="13"/>
      <c r="P83" s="13"/>
      <c r="Q83" s="51"/>
      <c r="R83" s="331">
        <f>Q85*P85*O85*80*2+7500</f>
        <v>17420</v>
      </c>
      <c r="S83" s="332">
        <f>M83*0.65+L83*110+L83*12+M83*0.1</f>
        <v>7844</v>
      </c>
      <c r="T83" s="331">
        <f>4400+I83*1.22*100</f>
        <v>5376</v>
      </c>
      <c r="U83" s="331">
        <v>1500</v>
      </c>
      <c r="V83" s="493">
        <f>U83+T83+S83+R83</f>
        <v>32140</v>
      </c>
      <c r="W83" s="303" t="s">
        <v>689</v>
      </c>
      <c r="X83" s="54"/>
    </row>
    <row r="84" spans="1:24" s="12" customFormat="1" ht="19.5" customHeight="1">
      <c r="A84" s="488"/>
      <c r="B84" s="327"/>
      <c r="C84" s="310"/>
      <c r="D84" s="495"/>
      <c r="E84" s="327"/>
      <c r="F84" s="504" t="s">
        <v>636</v>
      </c>
      <c r="G84" s="504" t="s">
        <v>637</v>
      </c>
      <c r="H84" s="504">
        <v>1500</v>
      </c>
      <c r="I84" s="310"/>
      <c r="J84" s="310"/>
      <c r="K84" s="499"/>
      <c r="L84" s="315"/>
      <c r="M84" s="324"/>
      <c r="N84" s="10" t="s">
        <v>534</v>
      </c>
      <c r="O84" s="13"/>
      <c r="P84" s="13"/>
      <c r="Q84" s="51"/>
      <c r="R84" s="331"/>
      <c r="S84" s="332"/>
      <c r="T84" s="331"/>
      <c r="U84" s="331"/>
      <c r="V84" s="494"/>
      <c r="W84" s="495"/>
      <c r="X84" s="54"/>
    </row>
    <row r="85" spans="1:24" s="12" customFormat="1" ht="19.5" customHeight="1" thickBot="1">
      <c r="A85" s="488"/>
      <c r="B85" s="328"/>
      <c r="C85" s="311"/>
      <c r="D85" s="496"/>
      <c r="E85" s="328"/>
      <c r="F85" s="505" t="s">
        <v>636</v>
      </c>
      <c r="G85" s="505" t="s">
        <v>637</v>
      </c>
      <c r="H85" s="505">
        <v>1500</v>
      </c>
      <c r="I85" s="311"/>
      <c r="J85" s="311"/>
      <c r="K85" s="500"/>
      <c r="L85" s="316"/>
      <c r="M85" s="325"/>
      <c r="N85" s="13" t="s">
        <v>8</v>
      </c>
      <c r="O85" s="13">
        <v>31</v>
      </c>
      <c r="P85" s="13">
        <v>1</v>
      </c>
      <c r="Q85" s="51">
        <v>2</v>
      </c>
      <c r="R85" s="331"/>
      <c r="S85" s="332"/>
      <c r="T85" s="331"/>
      <c r="U85" s="331"/>
      <c r="V85" s="494"/>
      <c r="W85" s="496"/>
      <c r="X85" s="54"/>
    </row>
    <row r="86" spans="1:24" s="12" customFormat="1" ht="19.5" customHeight="1">
      <c r="A86" s="488">
        <v>28</v>
      </c>
      <c r="B86" s="344" t="s">
        <v>538</v>
      </c>
      <c r="C86" s="309" t="s">
        <v>565</v>
      </c>
      <c r="D86" s="329" t="s">
        <v>572</v>
      </c>
      <c r="E86" s="326">
        <v>100</v>
      </c>
      <c r="F86" s="503" t="s">
        <v>638</v>
      </c>
      <c r="G86" s="503" t="s">
        <v>639</v>
      </c>
      <c r="H86" s="503">
        <v>1144</v>
      </c>
      <c r="I86" s="309">
        <v>5</v>
      </c>
      <c r="J86" s="309">
        <v>0.17</v>
      </c>
      <c r="K86" s="499">
        <f>0.6*9.81*J86*I86</f>
        <v>5.0031</v>
      </c>
      <c r="L86" s="314">
        <v>22</v>
      </c>
      <c r="M86" s="323">
        <f>L86*120</f>
        <v>2640</v>
      </c>
      <c r="N86" s="13" t="s">
        <v>7</v>
      </c>
      <c r="O86" s="13"/>
      <c r="P86" s="13"/>
      <c r="Q86" s="51"/>
      <c r="R86" s="8">
        <v>0</v>
      </c>
      <c r="S86" s="332">
        <f>M86*0.65+L86*110+L86*12+M86*0.1</f>
        <v>4664</v>
      </c>
      <c r="T86" s="331">
        <f>4400+I86*1.22*100</f>
        <v>5010</v>
      </c>
      <c r="U86" s="331">
        <v>1501</v>
      </c>
      <c r="V86" s="493">
        <f>U86+T86+S86+R86</f>
        <v>11175</v>
      </c>
      <c r="W86" s="294" t="s">
        <v>689</v>
      </c>
      <c r="X86" s="54"/>
    </row>
    <row r="87" spans="1:24" s="12" customFormat="1" ht="19.5" customHeight="1">
      <c r="A87" s="488"/>
      <c r="B87" s="327"/>
      <c r="C87" s="310"/>
      <c r="D87" s="495"/>
      <c r="E87" s="327"/>
      <c r="F87" s="504" t="s">
        <v>638</v>
      </c>
      <c r="G87" s="504" t="s">
        <v>639</v>
      </c>
      <c r="H87" s="504">
        <v>1144</v>
      </c>
      <c r="I87" s="310"/>
      <c r="J87" s="310"/>
      <c r="K87" s="499"/>
      <c r="L87" s="315"/>
      <c r="M87" s="324"/>
      <c r="N87" s="10" t="s">
        <v>534</v>
      </c>
      <c r="O87" s="14"/>
      <c r="P87" s="14"/>
      <c r="Q87" s="14"/>
      <c r="R87" s="8"/>
      <c r="S87" s="332"/>
      <c r="T87" s="331"/>
      <c r="U87" s="331"/>
      <c r="V87" s="494"/>
      <c r="W87" s="495"/>
      <c r="X87" s="54"/>
    </row>
    <row r="88" spans="1:24" s="12" customFormat="1" ht="19.5" customHeight="1" thickBot="1">
      <c r="A88" s="488"/>
      <c r="B88" s="328"/>
      <c r="C88" s="311"/>
      <c r="D88" s="496"/>
      <c r="E88" s="328"/>
      <c r="F88" s="505" t="s">
        <v>638</v>
      </c>
      <c r="G88" s="505" t="s">
        <v>639</v>
      </c>
      <c r="H88" s="505">
        <v>1144</v>
      </c>
      <c r="I88" s="311"/>
      <c r="J88" s="311"/>
      <c r="K88" s="500"/>
      <c r="L88" s="316"/>
      <c r="M88" s="325"/>
      <c r="N88" s="13" t="s">
        <v>8</v>
      </c>
      <c r="O88" s="13">
        <v>28</v>
      </c>
      <c r="P88" s="13">
        <v>1</v>
      </c>
      <c r="Q88" s="51">
        <v>2</v>
      </c>
      <c r="R88" s="8">
        <f>Q88*P88*O88*80*2</f>
        <v>8960</v>
      </c>
      <c r="S88" s="332"/>
      <c r="T88" s="331"/>
      <c r="U88" s="331"/>
      <c r="V88" s="494"/>
      <c r="W88" s="496"/>
      <c r="X88" s="54"/>
    </row>
    <row r="89" spans="1:24" s="12" customFormat="1" ht="19.5" customHeight="1">
      <c r="A89" s="333">
        <v>29</v>
      </c>
      <c r="B89" s="344" t="s">
        <v>538</v>
      </c>
      <c r="C89" s="309" t="s">
        <v>563</v>
      </c>
      <c r="D89" s="333" t="s">
        <v>573</v>
      </c>
      <c r="E89" s="310">
        <v>120</v>
      </c>
      <c r="F89" s="503" t="s">
        <v>640</v>
      </c>
      <c r="G89" s="503" t="s">
        <v>641</v>
      </c>
      <c r="H89" s="503">
        <v>1094</v>
      </c>
      <c r="I89" s="309">
        <v>5</v>
      </c>
      <c r="J89" s="309">
        <v>0.2</v>
      </c>
      <c r="K89" s="499">
        <f>0.6*9.81*J89*I89</f>
        <v>5.886</v>
      </c>
      <c r="L89" s="502">
        <v>24</v>
      </c>
      <c r="M89" s="323">
        <f>L89*120</f>
        <v>2880</v>
      </c>
      <c r="N89" s="56" t="s">
        <v>7</v>
      </c>
      <c r="O89" s="56"/>
      <c r="P89" s="56"/>
      <c r="Q89" s="57"/>
      <c r="R89" s="506"/>
      <c r="S89" s="332">
        <f>M89*0.65+L89*110+L89*12+M89*0.1</f>
        <v>5088</v>
      </c>
      <c r="T89" s="506"/>
      <c r="U89" s="506">
        <v>1502</v>
      </c>
      <c r="V89" s="493">
        <f>U89+T89+S89+R89</f>
        <v>6590</v>
      </c>
      <c r="W89" s="509" t="s">
        <v>674</v>
      </c>
      <c r="X89" s="54"/>
    </row>
    <row r="90" spans="1:24" s="12" customFormat="1" ht="19.5" customHeight="1">
      <c r="A90" s="333"/>
      <c r="B90" s="327"/>
      <c r="C90" s="310"/>
      <c r="D90" s="333"/>
      <c r="E90" s="310"/>
      <c r="F90" s="504" t="s">
        <v>640</v>
      </c>
      <c r="G90" s="504" t="s">
        <v>641</v>
      </c>
      <c r="H90" s="504">
        <v>1094</v>
      </c>
      <c r="I90" s="310"/>
      <c r="J90" s="310"/>
      <c r="K90" s="499"/>
      <c r="L90" s="507"/>
      <c r="M90" s="324"/>
      <c r="N90" s="58" t="s">
        <v>534</v>
      </c>
      <c r="O90" s="56"/>
      <c r="P90" s="56"/>
      <c r="Q90" s="57"/>
      <c r="R90" s="506"/>
      <c r="S90" s="332"/>
      <c r="T90" s="506"/>
      <c r="U90" s="506"/>
      <c r="V90" s="494"/>
      <c r="W90" s="510"/>
      <c r="X90" s="54"/>
    </row>
    <row r="91" spans="1:24" s="12" customFormat="1" ht="19.5" customHeight="1" thickBot="1">
      <c r="A91" s="333"/>
      <c r="B91" s="328"/>
      <c r="C91" s="311"/>
      <c r="D91" s="333"/>
      <c r="E91" s="311"/>
      <c r="F91" s="505" t="s">
        <v>640</v>
      </c>
      <c r="G91" s="505" t="s">
        <v>641</v>
      </c>
      <c r="H91" s="505">
        <v>1094</v>
      </c>
      <c r="I91" s="311"/>
      <c r="J91" s="311"/>
      <c r="K91" s="500"/>
      <c r="L91" s="508"/>
      <c r="M91" s="325"/>
      <c r="N91" s="56" t="s">
        <v>8</v>
      </c>
      <c r="O91" s="56"/>
      <c r="P91" s="56"/>
      <c r="Q91" s="57"/>
      <c r="R91" s="506"/>
      <c r="S91" s="332"/>
      <c r="T91" s="506"/>
      <c r="U91" s="506"/>
      <c r="V91" s="494"/>
      <c r="W91" s="511"/>
      <c r="X91" s="54"/>
    </row>
    <row r="92" spans="1:24" s="12" customFormat="1" ht="19.5" customHeight="1">
      <c r="A92" s="488">
        <v>30</v>
      </c>
      <c r="B92" s="344" t="s">
        <v>538</v>
      </c>
      <c r="C92" s="309" t="s">
        <v>565</v>
      </c>
      <c r="D92" s="333" t="s">
        <v>574</v>
      </c>
      <c r="E92" s="310">
        <v>280</v>
      </c>
      <c r="F92" s="503" t="s">
        <v>642</v>
      </c>
      <c r="G92" s="503" t="s">
        <v>643</v>
      </c>
      <c r="H92" s="503">
        <v>1091</v>
      </c>
      <c r="I92" s="309">
        <v>23</v>
      </c>
      <c r="J92" s="309">
        <v>0.17</v>
      </c>
      <c r="K92" s="499">
        <f>0.6*9.81*J92*I92</f>
        <v>23.01426</v>
      </c>
      <c r="L92" s="502">
        <v>36</v>
      </c>
      <c r="M92" s="323">
        <f>L92*120</f>
        <v>4320</v>
      </c>
      <c r="N92" s="56" t="s">
        <v>7</v>
      </c>
      <c r="O92" s="56"/>
      <c r="P92" s="56"/>
      <c r="Q92" s="57"/>
      <c r="R92" s="506">
        <f>Q94*P94*O94*80*2+7500</f>
        <v>17100</v>
      </c>
      <c r="S92" s="332">
        <f>M92*0.65+L92*110+L92*12+M92*0.1</f>
        <v>7632</v>
      </c>
      <c r="T92" s="506">
        <f>4400+I92*1.22*100</f>
        <v>7206</v>
      </c>
      <c r="U92" s="506">
        <v>1500</v>
      </c>
      <c r="V92" s="493">
        <f>U92+T92+S92+R92</f>
        <v>33438</v>
      </c>
      <c r="W92" s="515" t="s">
        <v>689</v>
      </c>
      <c r="X92" s="54"/>
    </row>
    <row r="93" spans="1:24" s="12" customFormat="1" ht="19.5" customHeight="1">
      <c r="A93" s="488"/>
      <c r="B93" s="327"/>
      <c r="C93" s="310"/>
      <c r="D93" s="333"/>
      <c r="E93" s="310"/>
      <c r="F93" s="504" t="s">
        <v>642</v>
      </c>
      <c r="G93" s="504" t="s">
        <v>643</v>
      </c>
      <c r="H93" s="504">
        <v>1091</v>
      </c>
      <c r="I93" s="310"/>
      <c r="J93" s="310"/>
      <c r="K93" s="499"/>
      <c r="L93" s="507"/>
      <c r="M93" s="324"/>
      <c r="N93" s="58" t="s">
        <v>534</v>
      </c>
      <c r="O93" s="56"/>
      <c r="P93" s="56"/>
      <c r="Q93" s="57"/>
      <c r="R93" s="506"/>
      <c r="S93" s="332"/>
      <c r="T93" s="506"/>
      <c r="U93" s="506"/>
      <c r="V93" s="494"/>
      <c r="W93" s="510"/>
      <c r="X93" s="54"/>
    </row>
    <row r="94" spans="1:24" s="12" customFormat="1" ht="19.5" customHeight="1" thickBot="1">
      <c r="A94" s="488"/>
      <c r="B94" s="328"/>
      <c r="C94" s="311"/>
      <c r="D94" s="333"/>
      <c r="E94" s="311"/>
      <c r="F94" s="505" t="s">
        <v>642</v>
      </c>
      <c r="G94" s="505" t="s">
        <v>643</v>
      </c>
      <c r="H94" s="505">
        <v>1091</v>
      </c>
      <c r="I94" s="311"/>
      <c r="J94" s="311"/>
      <c r="K94" s="500"/>
      <c r="L94" s="508"/>
      <c r="M94" s="325"/>
      <c r="N94" s="56" t="s">
        <v>8</v>
      </c>
      <c r="O94" s="56">
        <v>30</v>
      </c>
      <c r="P94" s="56">
        <v>1</v>
      </c>
      <c r="Q94" s="57">
        <v>2</v>
      </c>
      <c r="R94" s="506"/>
      <c r="S94" s="332"/>
      <c r="T94" s="506"/>
      <c r="U94" s="506"/>
      <c r="V94" s="494"/>
      <c r="W94" s="511"/>
      <c r="X94" s="54"/>
    </row>
    <row r="95" spans="1:24" s="12" customFormat="1" ht="19.5" customHeight="1">
      <c r="A95" s="333">
        <v>31</v>
      </c>
      <c r="B95" s="344" t="s">
        <v>538</v>
      </c>
      <c r="C95" s="309" t="s">
        <v>563</v>
      </c>
      <c r="D95" s="329" t="s">
        <v>575</v>
      </c>
      <c r="E95" s="326">
        <v>100</v>
      </c>
      <c r="F95" s="503" t="s">
        <v>644</v>
      </c>
      <c r="G95" s="503" t="s">
        <v>645</v>
      </c>
      <c r="H95" s="503">
        <v>1063</v>
      </c>
      <c r="I95" s="309">
        <v>4.5</v>
      </c>
      <c r="J95" s="512">
        <v>0.2</v>
      </c>
      <c r="K95" s="499">
        <f>0.6*9.81*J95*I95</f>
        <v>5.2974</v>
      </c>
      <c r="L95" s="502">
        <v>27</v>
      </c>
      <c r="M95" s="323">
        <f>L95*120</f>
        <v>3240</v>
      </c>
      <c r="N95" s="56" t="s">
        <v>7</v>
      </c>
      <c r="O95" s="56"/>
      <c r="P95" s="56"/>
      <c r="Q95" s="57"/>
      <c r="R95" s="506">
        <f>Q97*P97*O97*80*2+7500</f>
        <v>7500</v>
      </c>
      <c r="S95" s="332">
        <f>M95*0.65+L95*110+L95*12+M95*0.1</f>
        <v>5724</v>
      </c>
      <c r="T95" s="506">
        <f>4400+I95*1.22*100</f>
        <v>4949</v>
      </c>
      <c r="U95" s="506">
        <v>1500</v>
      </c>
      <c r="V95" s="493">
        <f>U95+T95+S95+R95</f>
        <v>19673</v>
      </c>
      <c r="W95" s="509" t="s">
        <v>674</v>
      </c>
      <c r="X95" s="54"/>
    </row>
    <row r="96" spans="1:24" s="12" customFormat="1" ht="19.5" customHeight="1">
      <c r="A96" s="333"/>
      <c r="B96" s="327"/>
      <c r="C96" s="310"/>
      <c r="D96" s="495"/>
      <c r="E96" s="327"/>
      <c r="F96" s="504" t="s">
        <v>644</v>
      </c>
      <c r="G96" s="504" t="s">
        <v>645</v>
      </c>
      <c r="H96" s="504">
        <v>1063</v>
      </c>
      <c r="I96" s="310"/>
      <c r="J96" s="513"/>
      <c r="K96" s="499"/>
      <c r="L96" s="507"/>
      <c r="M96" s="324"/>
      <c r="N96" s="58" t="s">
        <v>534</v>
      </c>
      <c r="O96" s="56"/>
      <c r="P96" s="56"/>
      <c r="Q96" s="57"/>
      <c r="R96" s="506"/>
      <c r="S96" s="332"/>
      <c r="T96" s="506"/>
      <c r="U96" s="506"/>
      <c r="V96" s="494"/>
      <c r="W96" s="510"/>
      <c r="X96" s="54"/>
    </row>
    <row r="97" spans="1:24" s="12" customFormat="1" ht="19.5" customHeight="1" thickBot="1">
      <c r="A97" s="333"/>
      <c r="B97" s="328"/>
      <c r="C97" s="311"/>
      <c r="D97" s="496"/>
      <c r="E97" s="328"/>
      <c r="F97" s="505" t="s">
        <v>644</v>
      </c>
      <c r="G97" s="505" t="s">
        <v>645</v>
      </c>
      <c r="H97" s="505">
        <v>1063</v>
      </c>
      <c r="I97" s="311"/>
      <c r="J97" s="514"/>
      <c r="K97" s="500"/>
      <c r="L97" s="508"/>
      <c r="M97" s="325"/>
      <c r="N97" s="56" t="s">
        <v>8</v>
      </c>
      <c r="O97" s="56"/>
      <c r="P97" s="56"/>
      <c r="Q97" s="57"/>
      <c r="R97" s="506"/>
      <c r="S97" s="332"/>
      <c r="T97" s="506"/>
      <c r="U97" s="506"/>
      <c r="V97" s="494"/>
      <c r="W97" s="511"/>
      <c r="X97" s="54"/>
    </row>
    <row r="98" spans="1:24" s="12" customFormat="1" ht="19.5" customHeight="1">
      <c r="A98" s="488">
        <v>32</v>
      </c>
      <c r="B98" s="344" t="s">
        <v>538</v>
      </c>
      <c r="C98" s="309" t="s">
        <v>564</v>
      </c>
      <c r="D98" s="333" t="s">
        <v>576</v>
      </c>
      <c r="E98" s="310">
        <v>100</v>
      </c>
      <c r="F98" s="503" t="s">
        <v>646</v>
      </c>
      <c r="G98" s="503" t="s">
        <v>647</v>
      </c>
      <c r="H98" s="503">
        <v>1698</v>
      </c>
      <c r="I98" s="309">
        <v>12</v>
      </c>
      <c r="J98" s="309">
        <v>0.15</v>
      </c>
      <c r="K98" s="499">
        <f>0.6*9.81*J98*I98</f>
        <v>10.5948</v>
      </c>
      <c r="L98" s="314">
        <v>36</v>
      </c>
      <c r="M98" s="323">
        <f>L98*120</f>
        <v>4320</v>
      </c>
      <c r="N98" s="13" t="s">
        <v>7</v>
      </c>
      <c r="O98" s="13"/>
      <c r="P98" s="13"/>
      <c r="Q98" s="51"/>
      <c r="R98" s="331">
        <f>Q100*P100*O100*80*2+7500</f>
        <v>17100</v>
      </c>
      <c r="S98" s="332">
        <f>M98*0.65+L98*110+L98*12+M98*0.1</f>
        <v>7632</v>
      </c>
      <c r="T98" s="331">
        <f>4400+I98*1.22*100</f>
        <v>5864</v>
      </c>
      <c r="U98" s="331">
        <v>1501</v>
      </c>
      <c r="V98" s="493">
        <f>U98+T98+S98+R98</f>
        <v>32097</v>
      </c>
      <c r="W98" s="294" t="s">
        <v>689</v>
      </c>
      <c r="X98" s="54"/>
    </row>
    <row r="99" spans="1:24" s="12" customFormat="1" ht="19.5" customHeight="1">
      <c r="A99" s="488"/>
      <c r="B99" s="327"/>
      <c r="C99" s="310"/>
      <c r="D99" s="333"/>
      <c r="E99" s="310"/>
      <c r="F99" s="504" t="s">
        <v>646</v>
      </c>
      <c r="G99" s="504" t="s">
        <v>647</v>
      </c>
      <c r="H99" s="504">
        <v>1698</v>
      </c>
      <c r="I99" s="310"/>
      <c r="J99" s="310"/>
      <c r="K99" s="499"/>
      <c r="L99" s="315"/>
      <c r="M99" s="324"/>
      <c r="N99" s="10" t="s">
        <v>534</v>
      </c>
      <c r="O99" s="13"/>
      <c r="P99" s="13"/>
      <c r="Q99" s="51"/>
      <c r="R99" s="331"/>
      <c r="S99" s="332"/>
      <c r="T99" s="331"/>
      <c r="U99" s="331"/>
      <c r="V99" s="494"/>
      <c r="W99" s="495"/>
      <c r="X99" s="54"/>
    </row>
    <row r="100" spans="1:24" s="12" customFormat="1" ht="19.5" customHeight="1" thickBot="1">
      <c r="A100" s="488"/>
      <c r="B100" s="328"/>
      <c r="C100" s="311"/>
      <c r="D100" s="333"/>
      <c r="E100" s="311"/>
      <c r="F100" s="505" t="s">
        <v>646</v>
      </c>
      <c r="G100" s="505" t="s">
        <v>647</v>
      </c>
      <c r="H100" s="505">
        <v>1698</v>
      </c>
      <c r="I100" s="311"/>
      <c r="J100" s="311"/>
      <c r="K100" s="500"/>
      <c r="L100" s="316"/>
      <c r="M100" s="325"/>
      <c r="N100" s="13" t="s">
        <v>8</v>
      </c>
      <c r="O100" s="13">
        <v>30</v>
      </c>
      <c r="P100" s="13">
        <v>1</v>
      </c>
      <c r="Q100" s="51">
        <v>2</v>
      </c>
      <c r="R100" s="331"/>
      <c r="S100" s="332"/>
      <c r="T100" s="331"/>
      <c r="U100" s="331"/>
      <c r="V100" s="494"/>
      <c r="W100" s="496"/>
      <c r="X100" s="54"/>
    </row>
    <row r="101" spans="1:24" s="12" customFormat="1" ht="19.5" customHeight="1">
      <c r="A101" s="333">
        <v>33</v>
      </c>
      <c r="B101" s="344" t="s">
        <v>538</v>
      </c>
      <c r="C101" s="309" t="s">
        <v>566</v>
      </c>
      <c r="D101" s="333" t="s">
        <v>577</v>
      </c>
      <c r="E101" s="310">
        <v>120</v>
      </c>
      <c r="F101" s="503" t="s">
        <v>648</v>
      </c>
      <c r="G101" s="503" t="s">
        <v>649</v>
      </c>
      <c r="H101" s="503">
        <v>983</v>
      </c>
      <c r="I101" s="309">
        <v>4.6</v>
      </c>
      <c r="J101" s="309">
        <v>0.1</v>
      </c>
      <c r="K101" s="499">
        <f>0.6*9.81*J101*I101</f>
        <v>2.70756</v>
      </c>
      <c r="L101" s="314">
        <v>20</v>
      </c>
      <c r="M101" s="323">
        <f>L101*120</f>
        <v>2400</v>
      </c>
      <c r="N101" s="13" t="s">
        <v>7</v>
      </c>
      <c r="O101" s="13"/>
      <c r="P101" s="13"/>
      <c r="Q101" s="51"/>
      <c r="R101" s="331">
        <f>Q103*P103*O103*80*2+7500</f>
        <v>20306.399999999998</v>
      </c>
      <c r="S101" s="332">
        <f>M101*0.65+L101*110+L101*12+M101*0.1</f>
        <v>4240</v>
      </c>
      <c r="T101" s="331">
        <f>4400+I101*1.22*100</f>
        <v>4961.2</v>
      </c>
      <c r="U101" s="331">
        <v>1502</v>
      </c>
      <c r="V101" s="493">
        <f>U101+T101+S101+R101</f>
        <v>31009.6</v>
      </c>
      <c r="W101" s="303" t="s">
        <v>689</v>
      </c>
      <c r="X101" s="54"/>
    </row>
    <row r="102" spans="1:24" s="12" customFormat="1" ht="19.5" customHeight="1">
      <c r="A102" s="333"/>
      <c r="B102" s="327"/>
      <c r="C102" s="310"/>
      <c r="D102" s="333"/>
      <c r="E102" s="310"/>
      <c r="F102" s="504" t="s">
        <v>648</v>
      </c>
      <c r="G102" s="504" t="s">
        <v>649</v>
      </c>
      <c r="H102" s="504">
        <v>983</v>
      </c>
      <c r="I102" s="310"/>
      <c r="J102" s="310"/>
      <c r="K102" s="499"/>
      <c r="L102" s="315"/>
      <c r="M102" s="324"/>
      <c r="N102" s="10" t="s">
        <v>534</v>
      </c>
      <c r="O102" s="13"/>
      <c r="P102" s="13"/>
      <c r="Q102" s="51"/>
      <c r="R102" s="331"/>
      <c r="S102" s="332"/>
      <c r="T102" s="331"/>
      <c r="U102" s="331"/>
      <c r="V102" s="494"/>
      <c r="W102" s="495"/>
      <c r="X102" s="54"/>
    </row>
    <row r="103" spans="1:24" s="12" customFormat="1" ht="19.5" customHeight="1" thickBot="1">
      <c r="A103" s="333"/>
      <c r="B103" s="328"/>
      <c r="C103" s="311"/>
      <c r="D103" s="333"/>
      <c r="E103" s="311"/>
      <c r="F103" s="505" t="s">
        <v>648</v>
      </c>
      <c r="G103" s="505" t="s">
        <v>649</v>
      </c>
      <c r="H103" s="505">
        <v>983</v>
      </c>
      <c r="I103" s="311"/>
      <c r="J103" s="311"/>
      <c r="K103" s="500"/>
      <c r="L103" s="316"/>
      <c r="M103" s="325"/>
      <c r="N103" s="13" t="s">
        <v>8</v>
      </c>
      <c r="O103" s="13">
        <v>29</v>
      </c>
      <c r="P103" s="13">
        <v>1.2</v>
      </c>
      <c r="Q103" s="51">
        <v>2.3</v>
      </c>
      <c r="R103" s="331"/>
      <c r="S103" s="332"/>
      <c r="T103" s="331"/>
      <c r="U103" s="331"/>
      <c r="V103" s="494"/>
      <c r="W103" s="496"/>
      <c r="X103" s="54"/>
    </row>
    <row r="104" spans="1:24" s="12" customFormat="1" ht="19.5" customHeight="1">
      <c r="A104" s="488">
        <v>34</v>
      </c>
      <c r="B104" s="344" t="s">
        <v>538</v>
      </c>
      <c r="C104" s="309" t="s">
        <v>538</v>
      </c>
      <c r="D104" s="329" t="s">
        <v>578</v>
      </c>
      <c r="E104" s="326">
        <v>200</v>
      </c>
      <c r="F104" s="503" t="s">
        <v>650</v>
      </c>
      <c r="G104" s="503" t="s">
        <v>651</v>
      </c>
      <c r="H104" s="503">
        <v>1267</v>
      </c>
      <c r="I104" s="309">
        <v>11</v>
      </c>
      <c r="J104" s="309">
        <v>0.15</v>
      </c>
      <c r="K104" s="499">
        <f>0.6*9.81*J104*I104</f>
        <v>9.7119</v>
      </c>
      <c r="L104" s="314">
        <v>38</v>
      </c>
      <c r="M104" s="323">
        <f>L104*120</f>
        <v>4560</v>
      </c>
      <c r="N104" s="13" t="s">
        <v>7</v>
      </c>
      <c r="O104" s="13"/>
      <c r="P104" s="13"/>
      <c r="Q104" s="51"/>
      <c r="R104" s="331">
        <f>Q106*P106*O106*80*2+7500</f>
        <v>16780</v>
      </c>
      <c r="S104" s="332">
        <f>M104*0.65+L104*110+L104*12+M104*0.1</f>
        <v>8056</v>
      </c>
      <c r="T104" s="331">
        <f>4400+I104*1.22*100</f>
        <v>5742</v>
      </c>
      <c r="U104" s="331">
        <v>1500</v>
      </c>
      <c r="V104" s="493">
        <f>U104+T104+S104+R104</f>
        <v>32078</v>
      </c>
      <c r="W104" s="294" t="s">
        <v>689</v>
      </c>
      <c r="X104" s="54"/>
    </row>
    <row r="105" spans="1:24" s="12" customFormat="1" ht="19.5" customHeight="1">
      <c r="A105" s="488"/>
      <c r="B105" s="327"/>
      <c r="C105" s="310"/>
      <c r="D105" s="495"/>
      <c r="E105" s="327"/>
      <c r="F105" s="504" t="s">
        <v>650</v>
      </c>
      <c r="G105" s="504" t="s">
        <v>651</v>
      </c>
      <c r="H105" s="504">
        <v>1267</v>
      </c>
      <c r="I105" s="310"/>
      <c r="J105" s="310"/>
      <c r="K105" s="499"/>
      <c r="L105" s="315"/>
      <c r="M105" s="324"/>
      <c r="N105" s="10" t="s">
        <v>534</v>
      </c>
      <c r="O105" s="13"/>
      <c r="P105" s="13"/>
      <c r="Q105" s="51"/>
      <c r="R105" s="331"/>
      <c r="S105" s="332"/>
      <c r="T105" s="331"/>
      <c r="U105" s="331"/>
      <c r="V105" s="494"/>
      <c r="W105" s="495"/>
      <c r="X105" s="54"/>
    </row>
    <row r="106" spans="1:24" s="12" customFormat="1" ht="19.5" customHeight="1" thickBot="1">
      <c r="A106" s="488"/>
      <c r="B106" s="328"/>
      <c r="C106" s="311"/>
      <c r="D106" s="496"/>
      <c r="E106" s="328"/>
      <c r="F106" s="505" t="s">
        <v>650</v>
      </c>
      <c r="G106" s="505" t="s">
        <v>651</v>
      </c>
      <c r="H106" s="505">
        <v>1267</v>
      </c>
      <c r="I106" s="311"/>
      <c r="J106" s="311"/>
      <c r="K106" s="500"/>
      <c r="L106" s="316"/>
      <c r="M106" s="325"/>
      <c r="N106" s="13" t="s">
        <v>8</v>
      </c>
      <c r="O106" s="13">
        <v>29</v>
      </c>
      <c r="P106" s="13">
        <v>1</v>
      </c>
      <c r="Q106" s="51">
        <v>2</v>
      </c>
      <c r="R106" s="331"/>
      <c r="S106" s="332"/>
      <c r="T106" s="331"/>
      <c r="U106" s="331"/>
      <c r="V106" s="494"/>
      <c r="W106" s="496"/>
      <c r="X106" s="54"/>
    </row>
    <row r="107" spans="1:24" s="12" customFormat="1" ht="19.5" customHeight="1">
      <c r="A107" s="333">
        <v>35</v>
      </c>
      <c r="B107" s="344" t="s">
        <v>538</v>
      </c>
      <c r="C107" s="309" t="s">
        <v>538</v>
      </c>
      <c r="D107" s="333" t="s">
        <v>579</v>
      </c>
      <c r="E107" s="310">
        <v>130</v>
      </c>
      <c r="F107" s="503" t="s">
        <v>652</v>
      </c>
      <c r="G107" s="503" t="s">
        <v>653</v>
      </c>
      <c r="H107" s="503">
        <v>1239</v>
      </c>
      <c r="I107" s="309">
        <v>6.9</v>
      </c>
      <c r="J107" s="309">
        <v>0.2</v>
      </c>
      <c r="K107" s="499">
        <f>0.6*9.81*J107*I107</f>
        <v>8.12268</v>
      </c>
      <c r="L107" s="314">
        <v>34</v>
      </c>
      <c r="M107" s="323">
        <f>L107*120</f>
        <v>4080</v>
      </c>
      <c r="N107" s="13" t="s">
        <v>7</v>
      </c>
      <c r="O107" s="13"/>
      <c r="P107" s="13"/>
      <c r="Q107" s="51"/>
      <c r="R107" s="331">
        <f>Q109*P109*O109*80*2+7500</f>
        <v>17100</v>
      </c>
      <c r="S107" s="332">
        <f>M107*0.65+L107*110+L107*12+M107*0.1</f>
        <v>7208</v>
      </c>
      <c r="T107" s="331">
        <f>4400+I107*1.22*100</f>
        <v>5241.8</v>
      </c>
      <c r="U107" s="331">
        <v>1500</v>
      </c>
      <c r="V107" s="493">
        <f>U107+T107+S107+R107</f>
        <v>31049.8</v>
      </c>
      <c r="W107" s="303" t="s">
        <v>689</v>
      </c>
      <c r="X107" s="54"/>
    </row>
    <row r="108" spans="1:24" s="12" customFormat="1" ht="19.5" customHeight="1">
      <c r="A108" s="333"/>
      <c r="B108" s="327"/>
      <c r="C108" s="310"/>
      <c r="D108" s="333"/>
      <c r="E108" s="310"/>
      <c r="F108" s="504" t="s">
        <v>652</v>
      </c>
      <c r="G108" s="504" t="s">
        <v>653</v>
      </c>
      <c r="H108" s="504">
        <v>1239</v>
      </c>
      <c r="I108" s="310"/>
      <c r="J108" s="310"/>
      <c r="K108" s="499"/>
      <c r="L108" s="315"/>
      <c r="M108" s="324"/>
      <c r="N108" s="10" t="s">
        <v>534</v>
      </c>
      <c r="O108" s="13"/>
      <c r="P108" s="13"/>
      <c r="Q108" s="51"/>
      <c r="R108" s="331"/>
      <c r="S108" s="332"/>
      <c r="T108" s="331"/>
      <c r="U108" s="331"/>
      <c r="V108" s="494"/>
      <c r="W108" s="495"/>
      <c r="X108" s="54"/>
    </row>
    <row r="109" spans="1:24" s="12" customFormat="1" ht="19.5" customHeight="1" thickBot="1">
      <c r="A109" s="333"/>
      <c r="B109" s="328"/>
      <c r="C109" s="311"/>
      <c r="D109" s="333"/>
      <c r="E109" s="311"/>
      <c r="F109" s="505" t="s">
        <v>652</v>
      </c>
      <c r="G109" s="505" t="s">
        <v>653</v>
      </c>
      <c r="H109" s="505">
        <v>1239</v>
      </c>
      <c r="I109" s="311"/>
      <c r="J109" s="311"/>
      <c r="K109" s="500"/>
      <c r="L109" s="316"/>
      <c r="M109" s="325"/>
      <c r="N109" s="13" t="s">
        <v>8</v>
      </c>
      <c r="O109" s="13">
        <v>30</v>
      </c>
      <c r="P109" s="13">
        <v>1</v>
      </c>
      <c r="Q109" s="51">
        <v>2</v>
      </c>
      <c r="R109" s="331"/>
      <c r="S109" s="332"/>
      <c r="T109" s="331"/>
      <c r="U109" s="331"/>
      <c r="V109" s="494"/>
      <c r="W109" s="496"/>
      <c r="X109" s="54"/>
    </row>
    <row r="110" spans="1:24" s="12" customFormat="1" ht="19.5" customHeight="1">
      <c r="A110" s="488">
        <v>36</v>
      </c>
      <c r="B110" s="344" t="s">
        <v>538</v>
      </c>
      <c r="C110" s="309" t="s">
        <v>538</v>
      </c>
      <c r="D110" s="310" t="s">
        <v>580</v>
      </c>
      <c r="E110" s="310">
        <v>120</v>
      </c>
      <c r="F110" s="503" t="s">
        <v>654</v>
      </c>
      <c r="G110" s="503" t="s">
        <v>655</v>
      </c>
      <c r="H110" s="503">
        <v>1195</v>
      </c>
      <c r="I110" s="309">
        <v>9.6</v>
      </c>
      <c r="J110" s="309">
        <v>0.2</v>
      </c>
      <c r="K110" s="499">
        <f>0.6*9.81*J110*I110</f>
        <v>11.30112</v>
      </c>
      <c r="L110" s="314">
        <v>36</v>
      </c>
      <c r="M110" s="323">
        <f>L110*120</f>
        <v>4320</v>
      </c>
      <c r="N110" s="13" t="s">
        <v>7</v>
      </c>
      <c r="O110" s="13"/>
      <c r="P110" s="13"/>
      <c r="Q110" s="51"/>
      <c r="R110" s="331">
        <f>Q112*P112*O112*80*2+7500</f>
        <v>17100</v>
      </c>
      <c r="S110" s="332">
        <f>M110*0.65+L110*110+L110*12+M110*0.1</f>
        <v>7632</v>
      </c>
      <c r="T110" s="331">
        <f>4400+I110*1.22*100</f>
        <v>5571.2</v>
      </c>
      <c r="U110" s="331">
        <v>1501</v>
      </c>
      <c r="V110" s="493">
        <f>U110+T110+S110+R110</f>
        <v>31804.2</v>
      </c>
      <c r="W110" s="294" t="s">
        <v>689</v>
      </c>
      <c r="X110" s="54"/>
    </row>
    <row r="111" spans="1:24" s="12" customFormat="1" ht="19.5" customHeight="1">
      <c r="A111" s="488"/>
      <c r="B111" s="327"/>
      <c r="C111" s="310"/>
      <c r="D111" s="310"/>
      <c r="E111" s="310"/>
      <c r="F111" s="504" t="s">
        <v>654</v>
      </c>
      <c r="G111" s="504" t="s">
        <v>655</v>
      </c>
      <c r="H111" s="504">
        <v>1195</v>
      </c>
      <c r="I111" s="310"/>
      <c r="J111" s="310"/>
      <c r="K111" s="499"/>
      <c r="L111" s="315"/>
      <c r="M111" s="324"/>
      <c r="N111" s="10" t="s">
        <v>534</v>
      </c>
      <c r="O111" s="13"/>
      <c r="P111" s="13"/>
      <c r="Q111" s="51"/>
      <c r="R111" s="331"/>
      <c r="S111" s="332"/>
      <c r="T111" s="331"/>
      <c r="U111" s="331"/>
      <c r="V111" s="494"/>
      <c r="W111" s="495"/>
      <c r="X111" s="54"/>
    </row>
    <row r="112" spans="1:24" s="12" customFormat="1" ht="19.5" customHeight="1" thickBot="1">
      <c r="A112" s="488"/>
      <c r="B112" s="328"/>
      <c r="C112" s="311"/>
      <c r="D112" s="311"/>
      <c r="E112" s="311"/>
      <c r="F112" s="505" t="s">
        <v>654</v>
      </c>
      <c r="G112" s="505" t="s">
        <v>655</v>
      </c>
      <c r="H112" s="505">
        <v>1195</v>
      </c>
      <c r="I112" s="311"/>
      <c r="J112" s="311"/>
      <c r="K112" s="500"/>
      <c r="L112" s="316"/>
      <c r="M112" s="325"/>
      <c r="N112" s="13" t="s">
        <v>8</v>
      </c>
      <c r="O112" s="13">
        <v>30</v>
      </c>
      <c r="P112" s="13">
        <v>1</v>
      </c>
      <c r="Q112" s="51">
        <v>2</v>
      </c>
      <c r="R112" s="331"/>
      <c r="S112" s="332"/>
      <c r="T112" s="331"/>
      <c r="U112" s="331"/>
      <c r="V112" s="494"/>
      <c r="W112" s="496"/>
      <c r="X112" s="54"/>
    </row>
    <row r="113" spans="1:24" s="12" customFormat="1" ht="19.5" customHeight="1">
      <c r="A113" s="488">
        <v>37</v>
      </c>
      <c r="B113" s="344" t="s">
        <v>538</v>
      </c>
      <c r="C113" s="309" t="s">
        <v>548</v>
      </c>
      <c r="D113" s="310" t="s">
        <v>581</v>
      </c>
      <c r="E113" s="310">
        <v>100</v>
      </c>
      <c r="F113" s="503" t="s">
        <v>656</v>
      </c>
      <c r="G113" s="503" t="s">
        <v>657</v>
      </c>
      <c r="H113" s="503">
        <v>1188</v>
      </c>
      <c r="I113" s="309">
        <v>7.2</v>
      </c>
      <c r="J113" s="309">
        <v>0.2</v>
      </c>
      <c r="K113" s="499">
        <f>0.6*9.81*J113*I113</f>
        <v>8.47584</v>
      </c>
      <c r="L113" s="314">
        <v>33</v>
      </c>
      <c r="M113" s="323">
        <f>L113*120</f>
        <v>3960</v>
      </c>
      <c r="N113" s="13" t="s">
        <v>7</v>
      </c>
      <c r="O113" s="13"/>
      <c r="P113" s="13"/>
      <c r="Q113" s="51"/>
      <c r="R113" s="331">
        <f>Q115*P115*O115*80*2+7500</f>
        <v>17100</v>
      </c>
      <c r="S113" s="332">
        <f>M113*0.65+L113*110+L113*12+M113*0.1</f>
        <v>6996</v>
      </c>
      <c r="T113" s="331">
        <f>4400+I113*1.22*100</f>
        <v>5278.4</v>
      </c>
      <c r="U113" s="331">
        <v>1502</v>
      </c>
      <c r="V113" s="493">
        <f>U113+T113+S113+R113</f>
        <v>30876.4</v>
      </c>
      <c r="W113" s="303" t="s">
        <v>689</v>
      </c>
      <c r="X113" s="54"/>
    </row>
    <row r="114" spans="1:24" s="12" customFormat="1" ht="19.5" customHeight="1">
      <c r="A114" s="488"/>
      <c r="B114" s="327"/>
      <c r="C114" s="310"/>
      <c r="D114" s="310"/>
      <c r="E114" s="310"/>
      <c r="F114" s="504" t="s">
        <v>656</v>
      </c>
      <c r="G114" s="504" t="s">
        <v>657</v>
      </c>
      <c r="H114" s="504">
        <v>1188</v>
      </c>
      <c r="I114" s="310"/>
      <c r="J114" s="310"/>
      <c r="K114" s="499"/>
      <c r="L114" s="315"/>
      <c r="M114" s="324"/>
      <c r="N114" s="10" t="s">
        <v>534</v>
      </c>
      <c r="O114" s="13"/>
      <c r="P114" s="13"/>
      <c r="Q114" s="51"/>
      <c r="R114" s="331"/>
      <c r="S114" s="332"/>
      <c r="T114" s="331"/>
      <c r="U114" s="331"/>
      <c r="V114" s="494"/>
      <c r="W114" s="495"/>
      <c r="X114" s="54"/>
    </row>
    <row r="115" spans="1:24" s="12" customFormat="1" ht="19.5" customHeight="1" thickBot="1">
      <c r="A115" s="488"/>
      <c r="B115" s="328"/>
      <c r="C115" s="311"/>
      <c r="D115" s="311"/>
      <c r="E115" s="311"/>
      <c r="F115" s="505" t="s">
        <v>656</v>
      </c>
      <c r="G115" s="505" t="s">
        <v>657</v>
      </c>
      <c r="H115" s="505">
        <v>1188</v>
      </c>
      <c r="I115" s="311"/>
      <c r="J115" s="311"/>
      <c r="K115" s="500"/>
      <c r="L115" s="316"/>
      <c r="M115" s="325"/>
      <c r="N115" s="13" t="s">
        <v>8</v>
      </c>
      <c r="O115" s="13">
        <v>30</v>
      </c>
      <c r="P115" s="13">
        <v>1</v>
      </c>
      <c r="Q115" s="51">
        <v>2</v>
      </c>
      <c r="R115" s="331"/>
      <c r="S115" s="332"/>
      <c r="T115" s="331"/>
      <c r="U115" s="331"/>
      <c r="V115" s="494"/>
      <c r="W115" s="496"/>
      <c r="X115" s="54"/>
    </row>
    <row r="116" spans="1:24" s="12" customFormat="1" ht="19.5" customHeight="1">
      <c r="A116" s="333">
        <v>38</v>
      </c>
      <c r="B116" s="344" t="s">
        <v>538</v>
      </c>
      <c r="C116" s="309" t="s">
        <v>567</v>
      </c>
      <c r="D116" s="310" t="s">
        <v>582</v>
      </c>
      <c r="E116" s="310">
        <v>120</v>
      </c>
      <c r="F116" s="503" t="s">
        <v>658</v>
      </c>
      <c r="G116" s="503" t="s">
        <v>659</v>
      </c>
      <c r="H116" s="503">
        <v>935</v>
      </c>
      <c r="I116" s="309">
        <v>9.2</v>
      </c>
      <c r="J116" s="309">
        <v>0.23</v>
      </c>
      <c r="K116" s="499">
        <f>0.6*9.81*J116*I116</f>
        <v>12.454775999999999</v>
      </c>
      <c r="L116" s="314">
        <v>36</v>
      </c>
      <c r="M116" s="323">
        <f>L116*120</f>
        <v>4320</v>
      </c>
      <c r="N116" s="13" t="s">
        <v>7</v>
      </c>
      <c r="O116" s="13"/>
      <c r="P116" s="13"/>
      <c r="Q116" s="51"/>
      <c r="R116" s="331">
        <f>Q118*P118*O118*80*2+7500</f>
        <v>17100</v>
      </c>
      <c r="S116" s="332">
        <f>M116*0.65+L116*110+L116*12+M116*0.1</f>
        <v>7632</v>
      </c>
      <c r="T116" s="331">
        <f>4400+I116*1.22*100</f>
        <v>5522.4</v>
      </c>
      <c r="U116" s="331">
        <v>1500</v>
      </c>
      <c r="V116" s="493">
        <f>U116+T116+S116+R116</f>
        <v>31754.4</v>
      </c>
      <c r="W116" s="294" t="s">
        <v>690</v>
      </c>
      <c r="X116" s="54"/>
    </row>
    <row r="117" spans="1:24" s="12" customFormat="1" ht="19.5" customHeight="1">
      <c r="A117" s="333"/>
      <c r="B117" s="327"/>
      <c r="C117" s="310"/>
      <c r="D117" s="310"/>
      <c r="E117" s="310"/>
      <c r="F117" s="504" t="s">
        <v>658</v>
      </c>
      <c r="G117" s="504" t="s">
        <v>659</v>
      </c>
      <c r="H117" s="504">
        <v>935</v>
      </c>
      <c r="I117" s="310"/>
      <c r="J117" s="310"/>
      <c r="K117" s="499"/>
      <c r="L117" s="315"/>
      <c r="M117" s="324"/>
      <c r="N117" s="10" t="s">
        <v>534</v>
      </c>
      <c r="O117" s="13"/>
      <c r="P117" s="13"/>
      <c r="Q117" s="51"/>
      <c r="R117" s="331"/>
      <c r="S117" s="332"/>
      <c r="T117" s="331"/>
      <c r="U117" s="331"/>
      <c r="V117" s="494"/>
      <c r="W117" s="495"/>
      <c r="X117" s="54"/>
    </row>
    <row r="118" spans="1:24" s="12" customFormat="1" ht="19.5" customHeight="1" thickBot="1">
      <c r="A118" s="333"/>
      <c r="B118" s="328"/>
      <c r="C118" s="311"/>
      <c r="D118" s="311"/>
      <c r="E118" s="311"/>
      <c r="F118" s="505" t="s">
        <v>658</v>
      </c>
      <c r="G118" s="505" t="s">
        <v>659</v>
      </c>
      <c r="H118" s="505">
        <v>935</v>
      </c>
      <c r="I118" s="311"/>
      <c r="J118" s="311"/>
      <c r="K118" s="500"/>
      <c r="L118" s="316"/>
      <c r="M118" s="325"/>
      <c r="N118" s="13" t="s">
        <v>8</v>
      </c>
      <c r="O118" s="13">
        <v>30</v>
      </c>
      <c r="P118" s="13">
        <v>1</v>
      </c>
      <c r="Q118" s="51">
        <v>2</v>
      </c>
      <c r="R118" s="331"/>
      <c r="S118" s="332"/>
      <c r="T118" s="331"/>
      <c r="U118" s="331"/>
      <c r="V118" s="494"/>
      <c r="W118" s="496"/>
      <c r="X118" s="54"/>
    </row>
    <row r="119" spans="1:24" s="12" customFormat="1" ht="19.5" customHeight="1">
      <c r="A119" s="488">
        <v>39</v>
      </c>
      <c r="B119" s="344" t="s">
        <v>538</v>
      </c>
      <c r="C119" s="309" t="s">
        <v>567</v>
      </c>
      <c r="D119" s="310" t="s">
        <v>583</v>
      </c>
      <c r="E119" s="310">
        <v>150</v>
      </c>
      <c r="F119" s="503" t="s">
        <v>660</v>
      </c>
      <c r="G119" s="503" t="s">
        <v>661</v>
      </c>
      <c r="H119" s="503">
        <v>1099</v>
      </c>
      <c r="I119" s="309">
        <v>9.9</v>
      </c>
      <c r="J119" s="309">
        <v>0.18</v>
      </c>
      <c r="K119" s="499">
        <f>0.6*9.81*J119*I119</f>
        <v>10.488852</v>
      </c>
      <c r="L119" s="314">
        <v>31</v>
      </c>
      <c r="M119" s="323">
        <f>L119*120</f>
        <v>3720</v>
      </c>
      <c r="N119" s="13" t="s">
        <v>7</v>
      </c>
      <c r="O119" s="13"/>
      <c r="P119" s="13"/>
      <c r="Q119" s="51"/>
      <c r="R119" s="331">
        <f>Q121*P121*O121*80*2+7500</f>
        <v>17100</v>
      </c>
      <c r="S119" s="332">
        <f>M119*0.65+L119*110+L119*12+M119*0.1</f>
        <v>6572</v>
      </c>
      <c r="T119" s="331">
        <f>4400+I119*1.22*100</f>
        <v>5607.8</v>
      </c>
      <c r="U119" s="331">
        <v>1501</v>
      </c>
      <c r="V119" s="493">
        <f>U119+T119+S119+R119</f>
        <v>30780.8</v>
      </c>
      <c r="W119" s="294" t="s">
        <v>689</v>
      </c>
      <c r="X119" s="54"/>
    </row>
    <row r="120" spans="1:24" s="12" customFormat="1" ht="19.5" customHeight="1">
      <c r="A120" s="488"/>
      <c r="B120" s="327"/>
      <c r="C120" s="310"/>
      <c r="D120" s="310"/>
      <c r="E120" s="310"/>
      <c r="F120" s="504" t="s">
        <v>660</v>
      </c>
      <c r="G120" s="504" t="s">
        <v>661</v>
      </c>
      <c r="H120" s="504">
        <v>1099</v>
      </c>
      <c r="I120" s="310"/>
      <c r="J120" s="310"/>
      <c r="K120" s="499"/>
      <c r="L120" s="315"/>
      <c r="M120" s="324"/>
      <c r="N120" s="10" t="s">
        <v>534</v>
      </c>
      <c r="O120" s="13"/>
      <c r="P120" s="13"/>
      <c r="Q120" s="51"/>
      <c r="R120" s="331"/>
      <c r="S120" s="332"/>
      <c r="T120" s="331"/>
      <c r="U120" s="331"/>
      <c r="V120" s="494"/>
      <c r="W120" s="495"/>
      <c r="X120" s="54"/>
    </row>
    <row r="121" spans="1:24" s="12" customFormat="1" ht="19.5" customHeight="1" thickBot="1">
      <c r="A121" s="488"/>
      <c r="B121" s="328"/>
      <c r="C121" s="311"/>
      <c r="D121" s="311"/>
      <c r="E121" s="311"/>
      <c r="F121" s="505" t="s">
        <v>660</v>
      </c>
      <c r="G121" s="505" t="s">
        <v>661</v>
      </c>
      <c r="H121" s="505">
        <v>1099</v>
      </c>
      <c r="I121" s="311"/>
      <c r="J121" s="311"/>
      <c r="K121" s="500"/>
      <c r="L121" s="316"/>
      <c r="M121" s="325"/>
      <c r="N121" s="13" t="s">
        <v>8</v>
      </c>
      <c r="O121" s="13">
        <v>30</v>
      </c>
      <c r="P121" s="13">
        <v>1</v>
      </c>
      <c r="Q121" s="51">
        <v>2</v>
      </c>
      <c r="R121" s="331"/>
      <c r="S121" s="332"/>
      <c r="T121" s="331"/>
      <c r="U121" s="331"/>
      <c r="V121" s="494"/>
      <c r="W121" s="496"/>
      <c r="X121" s="54"/>
    </row>
    <row r="122" spans="1:24" s="12" customFormat="1" ht="18" customHeight="1">
      <c r="A122" s="333">
        <v>40</v>
      </c>
      <c r="B122" s="344" t="s">
        <v>538</v>
      </c>
      <c r="C122" s="309" t="s">
        <v>568</v>
      </c>
      <c r="D122" s="310" t="s">
        <v>584</v>
      </c>
      <c r="E122" s="310">
        <v>100</v>
      </c>
      <c r="F122" s="503" t="s">
        <v>662</v>
      </c>
      <c r="G122" s="503" t="s">
        <v>663</v>
      </c>
      <c r="H122" s="503">
        <v>942</v>
      </c>
      <c r="I122" s="309">
        <v>4.2</v>
      </c>
      <c r="J122" s="309">
        <v>0.15</v>
      </c>
      <c r="K122" s="499">
        <f>0.6*9.81*J122*I122</f>
        <v>3.70818</v>
      </c>
      <c r="L122" s="314">
        <v>27</v>
      </c>
      <c r="M122" s="323">
        <f>L122*120</f>
        <v>3240</v>
      </c>
      <c r="N122" s="13" t="s">
        <v>7</v>
      </c>
      <c r="O122" s="13"/>
      <c r="P122" s="13"/>
      <c r="Q122" s="51"/>
      <c r="R122" s="331">
        <f>Q124*P124*O124*80*2+7500</f>
        <v>18060</v>
      </c>
      <c r="S122" s="332">
        <f>M122*0.65+L122*110+L122*12+M122*0.1</f>
        <v>5724</v>
      </c>
      <c r="T122" s="331">
        <f>4400+I122*1.22*100</f>
        <v>4912.4</v>
      </c>
      <c r="U122" s="331">
        <v>1502</v>
      </c>
      <c r="V122" s="493">
        <f>U122+T122+S122+R122</f>
        <v>30198.4</v>
      </c>
      <c r="W122" s="294" t="s">
        <v>689</v>
      </c>
      <c r="X122" s="54"/>
    </row>
    <row r="123" spans="1:24" s="12" customFormat="1" ht="18" customHeight="1">
      <c r="A123" s="333"/>
      <c r="B123" s="327"/>
      <c r="C123" s="310"/>
      <c r="D123" s="310"/>
      <c r="E123" s="310"/>
      <c r="F123" s="504" t="s">
        <v>662</v>
      </c>
      <c r="G123" s="504" t="s">
        <v>663</v>
      </c>
      <c r="H123" s="504">
        <v>942</v>
      </c>
      <c r="I123" s="310"/>
      <c r="J123" s="310"/>
      <c r="K123" s="499"/>
      <c r="L123" s="315"/>
      <c r="M123" s="324"/>
      <c r="N123" s="10" t="s">
        <v>534</v>
      </c>
      <c r="O123" s="13"/>
      <c r="P123" s="13"/>
      <c r="Q123" s="51"/>
      <c r="R123" s="331"/>
      <c r="S123" s="332"/>
      <c r="T123" s="331"/>
      <c r="U123" s="331"/>
      <c r="V123" s="494"/>
      <c r="W123" s="495"/>
      <c r="X123" s="54"/>
    </row>
    <row r="124" spans="1:24" s="12" customFormat="1" ht="18" customHeight="1" thickBot="1">
      <c r="A124" s="333"/>
      <c r="B124" s="328"/>
      <c r="C124" s="311"/>
      <c r="D124" s="311"/>
      <c r="E124" s="311"/>
      <c r="F124" s="505" t="s">
        <v>662</v>
      </c>
      <c r="G124" s="505" t="s">
        <v>663</v>
      </c>
      <c r="H124" s="505">
        <v>942</v>
      </c>
      <c r="I124" s="311"/>
      <c r="J124" s="311"/>
      <c r="K124" s="500"/>
      <c r="L124" s="316"/>
      <c r="M124" s="325"/>
      <c r="N124" s="13" t="s">
        <v>8</v>
      </c>
      <c r="O124" s="13">
        <v>33</v>
      </c>
      <c r="P124" s="13">
        <v>1</v>
      </c>
      <c r="Q124" s="51">
        <v>2</v>
      </c>
      <c r="R124" s="331"/>
      <c r="S124" s="332"/>
      <c r="T124" s="331"/>
      <c r="U124" s="331"/>
      <c r="V124" s="494"/>
      <c r="W124" s="496"/>
      <c r="X124" s="54"/>
    </row>
    <row r="125" spans="1:24" s="12" customFormat="1" ht="18" customHeight="1">
      <c r="A125" s="488">
        <v>41</v>
      </c>
      <c r="B125" s="344" t="s">
        <v>538</v>
      </c>
      <c r="C125" s="309" t="s">
        <v>568</v>
      </c>
      <c r="D125" s="310" t="s">
        <v>585</v>
      </c>
      <c r="E125" s="310">
        <v>100</v>
      </c>
      <c r="F125" s="503" t="s">
        <v>664</v>
      </c>
      <c r="G125" s="503" t="s">
        <v>665</v>
      </c>
      <c r="H125" s="503">
        <v>952</v>
      </c>
      <c r="I125" s="309">
        <v>3.7</v>
      </c>
      <c r="J125" s="309">
        <v>0.15</v>
      </c>
      <c r="K125" s="499">
        <f>0.6*9.81*J125*I125</f>
        <v>3.2667300000000004</v>
      </c>
      <c r="L125" s="314">
        <v>31</v>
      </c>
      <c r="M125" s="323">
        <f>L125*120</f>
        <v>3720</v>
      </c>
      <c r="N125" s="13" t="s">
        <v>7</v>
      </c>
      <c r="O125" s="13"/>
      <c r="P125" s="13"/>
      <c r="Q125" s="51"/>
      <c r="R125" s="331">
        <f>Q127*P127*O127*80*2+7500</f>
        <v>17100</v>
      </c>
      <c r="S125" s="332">
        <f>M125*0.65+L125*110+L125*12+M125*0.1</f>
        <v>6572</v>
      </c>
      <c r="T125" s="331">
        <f>4400+I125*1.22*100</f>
        <v>4851.4</v>
      </c>
      <c r="U125" s="331">
        <v>3000</v>
      </c>
      <c r="V125" s="493">
        <f>U125+T125+S125+R125</f>
        <v>31523.4</v>
      </c>
      <c r="W125" s="294" t="s">
        <v>689</v>
      </c>
      <c r="X125" s="54"/>
    </row>
    <row r="126" spans="1:24" s="12" customFormat="1" ht="18" customHeight="1">
      <c r="A126" s="488"/>
      <c r="B126" s="327"/>
      <c r="C126" s="310"/>
      <c r="D126" s="310"/>
      <c r="E126" s="310"/>
      <c r="F126" s="504" t="s">
        <v>664</v>
      </c>
      <c r="G126" s="504" t="s">
        <v>665</v>
      </c>
      <c r="H126" s="504">
        <v>952</v>
      </c>
      <c r="I126" s="310"/>
      <c r="J126" s="310"/>
      <c r="K126" s="499"/>
      <c r="L126" s="315"/>
      <c r="M126" s="324"/>
      <c r="N126" s="10" t="s">
        <v>534</v>
      </c>
      <c r="O126" s="13"/>
      <c r="P126" s="13"/>
      <c r="Q126" s="51"/>
      <c r="R126" s="331"/>
      <c r="S126" s="332"/>
      <c r="T126" s="331"/>
      <c r="U126" s="331"/>
      <c r="V126" s="494"/>
      <c r="W126" s="495"/>
      <c r="X126" s="54"/>
    </row>
    <row r="127" spans="1:24" s="12" customFormat="1" ht="18" customHeight="1" thickBot="1">
      <c r="A127" s="488"/>
      <c r="B127" s="328"/>
      <c r="C127" s="311"/>
      <c r="D127" s="311"/>
      <c r="E127" s="311"/>
      <c r="F127" s="505" t="s">
        <v>664</v>
      </c>
      <c r="G127" s="505" t="s">
        <v>665</v>
      </c>
      <c r="H127" s="505">
        <v>952</v>
      </c>
      <c r="I127" s="311"/>
      <c r="J127" s="311"/>
      <c r="K127" s="500"/>
      <c r="L127" s="316"/>
      <c r="M127" s="325"/>
      <c r="N127" s="13" t="s">
        <v>8</v>
      </c>
      <c r="O127" s="13">
        <v>30</v>
      </c>
      <c r="P127" s="13">
        <v>1</v>
      </c>
      <c r="Q127" s="51">
        <v>2</v>
      </c>
      <c r="R127" s="331"/>
      <c r="S127" s="332"/>
      <c r="T127" s="331"/>
      <c r="U127" s="331"/>
      <c r="V127" s="494"/>
      <c r="W127" s="496"/>
      <c r="X127" s="54"/>
    </row>
    <row r="128" spans="1:24" s="12" customFormat="1" ht="18" customHeight="1">
      <c r="A128" s="333">
        <v>42</v>
      </c>
      <c r="B128" s="344" t="s">
        <v>538</v>
      </c>
      <c r="C128" s="309" t="s">
        <v>568</v>
      </c>
      <c r="D128" s="310" t="s">
        <v>586</v>
      </c>
      <c r="E128" s="310">
        <v>100</v>
      </c>
      <c r="F128" s="503" t="s">
        <v>666</v>
      </c>
      <c r="G128" s="503" t="s">
        <v>667</v>
      </c>
      <c r="H128" s="503">
        <v>910</v>
      </c>
      <c r="I128" s="309">
        <v>3.7</v>
      </c>
      <c r="J128" s="309">
        <v>0.15</v>
      </c>
      <c r="K128" s="499">
        <f>0.6*9.81*J128*I128</f>
        <v>3.2667300000000004</v>
      </c>
      <c r="L128" s="314">
        <v>24</v>
      </c>
      <c r="M128" s="323">
        <f>L128*120</f>
        <v>2880</v>
      </c>
      <c r="N128" s="13" t="s">
        <v>7</v>
      </c>
      <c r="O128" s="13"/>
      <c r="P128" s="13"/>
      <c r="Q128" s="51"/>
      <c r="R128" s="331">
        <f>Q130*P130*O130*80*2+7500</f>
        <v>17100</v>
      </c>
      <c r="S128" s="332">
        <f>M128*0.65+L128*110+L128*12+M128*0.1</f>
        <v>5088</v>
      </c>
      <c r="T128" s="331">
        <f>4400+I128*1.22*100</f>
        <v>4851.4</v>
      </c>
      <c r="U128" s="331">
        <v>1502</v>
      </c>
      <c r="V128" s="493">
        <f>U128+T128+S128+R128</f>
        <v>28541.4</v>
      </c>
      <c r="W128" s="294" t="s">
        <v>689</v>
      </c>
      <c r="X128" s="54"/>
    </row>
    <row r="129" spans="1:24" s="12" customFormat="1" ht="18" customHeight="1">
      <c r="A129" s="333"/>
      <c r="B129" s="327"/>
      <c r="C129" s="310"/>
      <c r="D129" s="310"/>
      <c r="E129" s="310"/>
      <c r="F129" s="504" t="s">
        <v>666</v>
      </c>
      <c r="G129" s="504" t="s">
        <v>667</v>
      </c>
      <c r="H129" s="504">
        <v>910</v>
      </c>
      <c r="I129" s="310"/>
      <c r="J129" s="310"/>
      <c r="K129" s="499"/>
      <c r="L129" s="315"/>
      <c r="M129" s="324"/>
      <c r="N129" s="10" t="s">
        <v>534</v>
      </c>
      <c r="O129" s="13"/>
      <c r="P129" s="13"/>
      <c r="Q129" s="51"/>
      <c r="R129" s="331"/>
      <c r="S129" s="332"/>
      <c r="T129" s="331"/>
      <c r="U129" s="331"/>
      <c r="V129" s="494"/>
      <c r="W129" s="495"/>
      <c r="X129" s="54"/>
    </row>
    <row r="130" spans="1:24" s="12" customFormat="1" ht="18" customHeight="1" thickBot="1">
      <c r="A130" s="333"/>
      <c r="B130" s="328"/>
      <c r="C130" s="311"/>
      <c r="D130" s="311"/>
      <c r="E130" s="311"/>
      <c r="F130" s="505" t="s">
        <v>666</v>
      </c>
      <c r="G130" s="505" t="s">
        <v>667</v>
      </c>
      <c r="H130" s="505">
        <v>910</v>
      </c>
      <c r="I130" s="311"/>
      <c r="J130" s="311"/>
      <c r="K130" s="500"/>
      <c r="L130" s="316"/>
      <c r="M130" s="325"/>
      <c r="N130" s="13" t="s">
        <v>8</v>
      </c>
      <c r="O130" s="13">
        <v>30</v>
      </c>
      <c r="P130" s="13">
        <v>1</v>
      </c>
      <c r="Q130" s="51">
        <v>2</v>
      </c>
      <c r="R130" s="331"/>
      <c r="S130" s="332"/>
      <c r="T130" s="331"/>
      <c r="U130" s="331"/>
      <c r="V130" s="494"/>
      <c r="W130" s="496"/>
      <c r="X130" s="54"/>
    </row>
    <row r="131" spans="1:24" s="12" customFormat="1" ht="18" customHeight="1">
      <c r="A131" s="488">
        <v>43</v>
      </c>
      <c r="B131" s="344" t="s">
        <v>538</v>
      </c>
      <c r="C131" s="309" t="s">
        <v>568</v>
      </c>
      <c r="D131" s="310" t="s">
        <v>587</v>
      </c>
      <c r="E131" s="310">
        <v>110</v>
      </c>
      <c r="F131" s="503" t="s">
        <v>668</v>
      </c>
      <c r="G131" s="503" t="s">
        <v>669</v>
      </c>
      <c r="H131" s="503">
        <v>981</v>
      </c>
      <c r="I131" s="309">
        <v>3.7</v>
      </c>
      <c r="J131" s="309">
        <v>0.15</v>
      </c>
      <c r="K131" s="499">
        <f>0.6*9.81*J131*I131</f>
        <v>3.2667300000000004</v>
      </c>
      <c r="L131" s="314">
        <v>24</v>
      </c>
      <c r="M131" s="323">
        <f>L131*120</f>
        <v>2880</v>
      </c>
      <c r="N131" s="13" t="s">
        <v>7</v>
      </c>
      <c r="O131" s="13"/>
      <c r="P131" s="13"/>
      <c r="Q131" s="51"/>
      <c r="R131" s="331">
        <f>Q133*P133*O133*80*2+7500</f>
        <v>17100</v>
      </c>
      <c r="S131" s="332">
        <f>M131*0.65+L131*110+L131*12+M131*0.1</f>
        <v>5088</v>
      </c>
      <c r="T131" s="331">
        <f>4400+I131*1.22*100</f>
        <v>4851.4</v>
      </c>
      <c r="U131" s="331">
        <v>1500</v>
      </c>
      <c r="V131" s="493">
        <f>U131+T131+S131+R131</f>
        <v>28539.4</v>
      </c>
      <c r="W131" s="294" t="s">
        <v>689</v>
      </c>
      <c r="X131" s="54"/>
    </row>
    <row r="132" spans="1:24" s="12" customFormat="1" ht="18" customHeight="1">
      <c r="A132" s="488"/>
      <c r="B132" s="327"/>
      <c r="C132" s="310"/>
      <c r="D132" s="310"/>
      <c r="E132" s="310"/>
      <c r="F132" s="504" t="s">
        <v>668</v>
      </c>
      <c r="G132" s="504" t="s">
        <v>669</v>
      </c>
      <c r="H132" s="504">
        <v>981</v>
      </c>
      <c r="I132" s="310"/>
      <c r="J132" s="310"/>
      <c r="K132" s="499"/>
      <c r="L132" s="315"/>
      <c r="M132" s="324"/>
      <c r="N132" s="10" t="s">
        <v>534</v>
      </c>
      <c r="O132" s="13"/>
      <c r="P132" s="13"/>
      <c r="Q132" s="51"/>
      <c r="R132" s="331"/>
      <c r="S132" s="332"/>
      <c r="T132" s="331"/>
      <c r="U132" s="331"/>
      <c r="V132" s="494"/>
      <c r="W132" s="495"/>
      <c r="X132" s="54"/>
    </row>
    <row r="133" spans="1:24" s="12" customFormat="1" ht="18" customHeight="1" thickBot="1">
      <c r="A133" s="488"/>
      <c r="B133" s="328"/>
      <c r="C133" s="311"/>
      <c r="D133" s="311"/>
      <c r="E133" s="311"/>
      <c r="F133" s="505" t="s">
        <v>668</v>
      </c>
      <c r="G133" s="505" t="s">
        <v>669</v>
      </c>
      <c r="H133" s="505">
        <v>981</v>
      </c>
      <c r="I133" s="311"/>
      <c r="J133" s="311"/>
      <c r="K133" s="500"/>
      <c r="L133" s="316"/>
      <c r="M133" s="325"/>
      <c r="N133" s="13" t="s">
        <v>8</v>
      </c>
      <c r="O133" s="13">
        <v>30</v>
      </c>
      <c r="P133" s="13">
        <v>1</v>
      </c>
      <c r="Q133" s="51">
        <v>2</v>
      </c>
      <c r="R133" s="331"/>
      <c r="S133" s="332"/>
      <c r="T133" s="331"/>
      <c r="U133" s="331"/>
      <c r="V133" s="494"/>
      <c r="W133" s="496"/>
      <c r="X133" s="54"/>
    </row>
    <row r="134" spans="1:24" s="12" customFormat="1" ht="18" customHeight="1">
      <c r="A134" s="333">
        <v>44</v>
      </c>
      <c r="B134" s="344" t="s">
        <v>538</v>
      </c>
      <c r="C134" s="309" t="s">
        <v>568</v>
      </c>
      <c r="D134" s="310" t="s">
        <v>588</v>
      </c>
      <c r="E134" s="310">
        <v>100</v>
      </c>
      <c r="F134" s="503" t="s">
        <v>670</v>
      </c>
      <c r="G134" s="503" t="s">
        <v>671</v>
      </c>
      <c r="H134" s="503">
        <v>945</v>
      </c>
      <c r="I134" s="309">
        <v>4.1</v>
      </c>
      <c r="J134" s="309">
        <v>0.15</v>
      </c>
      <c r="K134" s="499">
        <f>0.6*9.81*J134*I134</f>
        <v>3.61989</v>
      </c>
      <c r="L134" s="314">
        <v>27</v>
      </c>
      <c r="M134" s="323">
        <f>L134*120</f>
        <v>3240</v>
      </c>
      <c r="N134" s="13" t="s">
        <v>7</v>
      </c>
      <c r="O134" s="13"/>
      <c r="P134" s="13"/>
      <c r="Q134" s="51"/>
      <c r="R134" s="331">
        <f>Q136*P136*O136*80*2+7500</f>
        <v>17100</v>
      </c>
      <c r="S134" s="332">
        <f>M134*0.65+L134*110+L134*12+M134*0.1</f>
        <v>5724</v>
      </c>
      <c r="T134" s="331">
        <f>4400+I134*1.22*100</f>
        <v>4900.2</v>
      </c>
      <c r="U134" s="331">
        <v>1501</v>
      </c>
      <c r="V134" s="493">
        <f>U134+T134+S134+R134</f>
        <v>29225.2</v>
      </c>
      <c r="W134" s="294" t="s">
        <v>689</v>
      </c>
      <c r="X134" s="54"/>
    </row>
    <row r="135" spans="1:24" s="12" customFormat="1" ht="18" customHeight="1">
      <c r="A135" s="333"/>
      <c r="B135" s="327"/>
      <c r="C135" s="310"/>
      <c r="D135" s="310"/>
      <c r="E135" s="310"/>
      <c r="F135" s="504" t="s">
        <v>670</v>
      </c>
      <c r="G135" s="504" t="s">
        <v>671</v>
      </c>
      <c r="H135" s="504">
        <v>945</v>
      </c>
      <c r="I135" s="310"/>
      <c r="J135" s="310"/>
      <c r="K135" s="499"/>
      <c r="L135" s="315"/>
      <c r="M135" s="324"/>
      <c r="N135" s="10" t="s">
        <v>534</v>
      </c>
      <c r="O135" s="13"/>
      <c r="P135" s="13"/>
      <c r="Q135" s="51"/>
      <c r="R135" s="331"/>
      <c r="S135" s="332"/>
      <c r="T135" s="331"/>
      <c r="U135" s="331"/>
      <c r="V135" s="494"/>
      <c r="W135" s="495"/>
      <c r="X135" s="54"/>
    </row>
    <row r="136" spans="1:24" s="12" customFormat="1" ht="18" customHeight="1" thickBot="1">
      <c r="A136" s="333"/>
      <c r="B136" s="328"/>
      <c r="C136" s="311"/>
      <c r="D136" s="311"/>
      <c r="E136" s="311"/>
      <c r="F136" s="504" t="s">
        <v>670</v>
      </c>
      <c r="G136" s="504" t="s">
        <v>671</v>
      </c>
      <c r="H136" s="504">
        <v>945</v>
      </c>
      <c r="I136" s="311"/>
      <c r="J136" s="311"/>
      <c r="K136" s="500"/>
      <c r="L136" s="316"/>
      <c r="M136" s="325"/>
      <c r="N136" s="13" t="s">
        <v>8</v>
      </c>
      <c r="O136" s="13">
        <v>30</v>
      </c>
      <c r="P136" s="13">
        <v>1</v>
      </c>
      <c r="Q136" s="51">
        <v>2</v>
      </c>
      <c r="R136" s="331"/>
      <c r="S136" s="332"/>
      <c r="T136" s="331"/>
      <c r="U136" s="331"/>
      <c r="V136" s="494"/>
      <c r="W136" s="496"/>
      <c r="X136" s="54"/>
    </row>
    <row r="137" spans="1:24" s="7" customFormat="1" ht="18" customHeight="1">
      <c r="A137" s="488">
        <v>45</v>
      </c>
      <c r="B137" s="344" t="s">
        <v>538</v>
      </c>
      <c r="C137" s="492" t="s">
        <v>678</v>
      </c>
      <c r="D137" s="310" t="s">
        <v>675</v>
      </c>
      <c r="E137" s="310">
        <v>180</v>
      </c>
      <c r="F137" s="503" t="s">
        <v>681</v>
      </c>
      <c r="G137" s="503" t="s">
        <v>682</v>
      </c>
      <c r="H137" s="503">
        <v>900</v>
      </c>
      <c r="I137" s="309"/>
      <c r="J137" s="309"/>
      <c r="K137" s="499">
        <v>15</v>
      </c>
      <c r="L137" s="314">
        <v>31</v>
      </c>
      <c r="M137" s="323">
        <f>L137*120</f>
        <v>3720</v>
      </c>
      <c r="N137" s="13" t="s">
        <v>7</v>
      </c>
      <c r="O137" s="13"/>
      <c r="P137" s="13"/>
      <c r="Q137" s="51"/>
      <c r="R137" s="331">
        <f>Q139*P139*O139*80*2+7500</f>
        <v>17100</v>
      </c>
      <c r="S137" s="332">
        <f>M137*0.65+L137*110+L137*12+M137*0.1</f>
        <v>6572</v>
      </c>
      <c r="T137" s="331">
        <f>4400+I137*1.22*100</f>
        <v>4400</v>
      </c>
      <c r="U137" s="331">
        <v>1502</v>
      </c>
      <c r="V137" s="493">
        <f>U137+T137+S137+R137</f>
        <v>29574</v>
      </c>
      <c r="W137" s="294" t="s">
        <v>672</v>
      </c>
      <c r="X137" s="18"/>
    </row>
    <row r="138" spans="1:24" s="7" customFormat="1" ht="18" customHeight="1">
      <c r="A138" s="488"/>
      <c r="B138" s="327"/>
      <c r="C138" s="310"/>
      <c r="D138" s="310"/>
      <c r="E138" s="310"/>
      <c r="F138" s="504"/>
      <c r="G138" s="504"/>
      <c r="H138" s="504"/>
      <c r="I138" s="310"/>
      <c r="J138" s="310"/>
      <c r="K138" s="499"/>
      <c r="L138" s="315"/>
      <c r="M138" s="324"/>
      <c r="N138" s="10" t="s">
        <v>534</v>
      </c>
      <c r="O138" s="13"/>
      <c r="P138" s="13"/>
      <c r="Q138" s="51"/>
      <c r="R138" s="331"/>
      <c r="S138" s="332"/>
      <c r="T138" s="331"/>
      <c r="U138" s="331"/>
      <c r="V138" s="494"/>
      <c r="W138" s="495"/>
      <c r="X138" s="18"/>
    </row>
    <row r="139" spans="1:24" s="7" customFormat="1" ht="18" customHeight="1" thickBot="1">
      <c r="A139" s="488"/>
      <c r="B139" s="328"/>
      <c r="C139" s="311"/>
      <c r="D139" s="311"/>
      <c r="E139" s="311"/>
      <c r="F139" s="504"/>
      <c r="G139" s="504"/>
      <c r="H139" s="504"/>
      <c r="I139" s="311"/>
      <c r="J139" s="311"/>
      <c r="K139" s="500"/>
      <c r="L139" s="316"/>
      <c r="M139" s="325"/>
      <c r="N139" s="13" t="s">
        <v>8</v>
      </c>
      <c r="O139" s="13">
        <v>30</v>
      </c>
      <c r="P139" s="13">
        <v>1</v>
      </c>
      <c r="Q139" s="51">
        <v>2</v>
      </c>
      <c r="R139" s="331"/>
      <c r="S139" s="332"/>
      <c r="T139" s="331"/>
      <c r="U139" s="331"/>
      <c r="V139" s="494"/>
      <c r="W139" s="496"/>
      <c r="X139" s="18"/>
    </row>
    <row r="140" spans="1:24" ht="18" customHeight="1">
      <c r="A140" s="488">
        <v>46</v>
      </c>
      <c r="B140" s="344" t="s">
        <v>538</v>
      </c>
      <c r="C140" s="492" t="s">
        <v>678</v>
      </c>
      <c r="D140" s="317" t="s">
        <v>676</v>
      </c>
      <c r="E140" s="310">
        <v>100</v>
      </c>
      <c r="F140" s="503" t="s">
        <v>679</v>
      </c>
      <c r="G140" s="503" t="s">
        <v>680</v>
      </c>
      <c r="H140" s="503">
        <v>1186</v>
      </c>
      <c r="I140" s="309"/>
      <c r="J140" s="309"/>
      <c r="K140" s="499">
        <v>15</v>
      </c>
      <c r="L140" s="314"/>
      <c r="M140" s="323">
        <f>L140*120</f>
        <v>0</v>
      </c>
      <c r="N140" s="13" t="s">
        <v>7</v>
      </c>
      <c r="O140" s="13"/>
      <c r="P140" s="13"/>
      <c r="Q140" s="51"/>
      <c r="R140" s="331"/>
      <c r="S140" s="332"/>
      <c r="T140" s="331"/>
      <c r="U140" s="331"/>
      <c r="V140" s="493">
        <f>U140+T140+S140+R140</f>
        <v>0</v>
      </c>
      <c r="W140" s="294" t="s">
        <v>672</v>
      </c>
      <c r="X140" s="20"/>
    </row>
    <row r="141" spans="1:24" ht="18" customHeight="1">
      <c r="A141" s="488"/>
      <c r="B141" s="327"/>
      <c r="C141" s="310"/>
      <c r="D141" s="345"/>
      <c r="E141" s="310"/>
      <c r="F141" s="504"/>
      <c r="G141" s="504"/>
      <c r="H141" s="504"/>
      <c r="I141" s="310"/>
      <c r="J141" s="310"/>
      <c r="K141" s="499"/>
      <c r="L141" s="315"/>
      <c r="M141" s="324"/>
      <c r="N141" s="10" t="s">
        <v>534</v>
      </c>
      <c r="O141" s="13"/>
      <c r="P141" s="13"/>
      <c r="Q141" s="51"/>
      <c r="R141" s="331"/>
      <c r="S141" s="332"/>
      <c r="T141" s="331"/>
      <c r="U141" s="331"/>
      <c r="V141" s="494"/>
      <c r="W141" s="495"/>
      <c r="X141" s="20"/>
    </row>
    <row r="142" spans="1:24" ht="18" customHeight="1" thickBot="1">
      <c r="A142" s="488"/>
      <c r="B142" s="328"/>
      <c r="C142" s="311"/>
      <c r="D142" s="346"/>
      <c r="E142" s="311"/>
      <c r="F142" s="504"/>
      <c r="G142" s="504"/>
      <c r="H142" s="504"/>
      <c r="I142" s="311"/>
      <c r="J142" s="311"/>
      <c r="K142" s="500"/>
      <c r="L142" s="316"/>
      <c r="M142" s="325"/>
      <c r="N142" s="13" t="s">
        <v>8</v>
      </c>
      <c r="O142" s="13"/>
      <c r="P142" s="13"/>
      <c r="Q142" s="51"/>
      <c r="R142" s="331"/>
      <c r="S142" s="332"/>
      <c r="T142" s="331"/>
      <c r="U142" s="331"/>
      <c r="V142" s="494"/>
      <c r="W142" s="496"/>
      <c r="X142" s="20"/>
    </row>
    <row r="143" spans="1:24" ht="18" customHeight="1">
      <c r="A143" s="333">
        <v>47</v>
      </c>
      <c r="B143" s="344" t="s">
        <v>538</v>
      </c>
      <c r="C143" s="492" t="s">
        <v>678</v>
      </c>
      <c r="D143" s="310" t="s">
        <v>677</v>
      </c>
      <c r="E143" s="310">
        <v>100</v>
      </c>
      <c r="F143" s="217" t="s">
        <v>683</v>
      </c>
      <c r="G143" s="217" t="s">
        <v>684</v>
      </c>
      <c r="H143" s="503">
        <v>1200</v>
      </c>
      <c r="I143" s="309"/>
      <c r="J143" s="309"/>
      <c r="K143" s="499">
        <v>15</v>
      </c>
      <c r="L143" s="314"/>
      <c r="M143" s="323">
        <f>L143*120</f>
        <v>0</v>
      </c>
      <c r="N143" s="13" t="s">
        <v>7</v>
      </c>
      <c r="O143" s="13"/>
      <c r="P143" s="13"/>
      <c r="Q143" s="51"/>
      <c r="R143" s="331"/>
      <c r="S143" s="332"/>
      <c r="T143" s="331"/>
      <c r="U143" s="331"/>
      <c r="V143" s="493">
        <f>U143+T143+S143+R143</f>
        <v>0</v>
      </c>
      <c r="W143" s="294" t="s">
        <v>672</v>
      </c>
      <c r="X143" s="20"/>
    </row>
    <row r="144" spans="1:24" ht="18" customHeight="1">
      <c r="A144" s="333"/>
      <c r="B144" s="327"/>
      <c r="C144" s="310"/>
      <c r="D144" s="310"/>
      <c r="E144" s="310"/>
      <c r="F144" s="504"/>
      <c r="G144" s="504"/>
      <c r="H144" s="504"/>
      <c r="I144" s="310"/>
      <c r="J144" s="310"/>
      <c r="K144" s="499"/>
      <c r="L144" s="315"/>
      <c r="M144" s="324"/>
      <c r="N144" s="10" t="s">
        <v>534</v>
      </c>
      <c r="O144" s="13"/>
      <c r="P144" s="13"/>
      <c r="Q144" s="51"/>
      <c r="R144" s="331"/>
      <c r="S144" s="332"/>
      <c r="T144" s="331"/>
      <c r="U144" s="331"/>
      <c r="V144" s="494"/>
      <c r="W144" s="295"/>
      <c r="X144" s="20"/>
    </row>
    <row r="145" spans="1:24" ht="18" customHeight="1">
      <c r="A145" s="333"/>
      <c r="B145" s="328"/>
      <c r="C145" s="311"/>
      <c r="D145" s="311"/>
      <c r="E145" s="311"/>
      <c r="F145" s="505"/>
      <c r="G145" s="505"/>
      <c r="H145" s="505"/>
      <c r="I145" s="311"/>
      <c r="J145" s="311"/>
      <c r="K145" s="500"/>
      <c r="L145" s="316"/>
      <c r="M145" s="325"/>
      <c r="N145" s="15" t="s">
        <v>8</v>
      </c>
      <c r="O145" s="15"/>
      <c r="P145" s="15"/>
      <c r="Q145" s="55"/>
      <c r="R145" s="331"/>
      <c r="S145" s="332"/>
      <c r="T145" s="331"/>
      <c r="U145" s="323"/>
      <c r="V145" s="494"/>
      <c r="W145" s="296"/>
      <c r="X145" s="20"/>
    </row>
    <row r="146" spans="1:24" ht="18" customHeight="1">
      <c r="A146" s="488">
        <v>48</v>
      </c>
      <c r="B146" s="491" t="s">
        <v>538</v>
      </c>
      <c r="C146" s="333" t="s">
        <v>1325</v>
      </c>
      <c r="D146" s="317" t="s">
        <v>1332</v>
      </c>
      <c r="E146" s="333">
        <v>500</v>
      </c>
      <c r="F146" s="395" t="s">
        <v>1333</v>
      </c>
      <c r="G146" s="395" t="s">
        <v>1334</v>
      </c>
      <c r="H146" s="395">
        <v>1719</v>
      </c>
      <c r="I146" s="395">
        <v>25</v>
      </c>
      <c r="J146" s="395">
        <v>0.3</v>
      </c>
      <c r="K146" s="499">
        <f>0.6*9.81*J146*I146</f>
        <v>44.145</v>
      </c>
      <c r="L146" s="395">
        <v>60</v>
      </c>
      <c r="M146" s="323">
        <f>L146*120</f>
        <v>7200</v>
      </c>
      <c r="N146" s="13" t="s">
        <v>7</v>
      </c>
      <c r="O146" s="15"/>
      <c r="P146" s="15"/>
      <c r="Q146" s="55"/>
      <c r="R146" s="331">
        <f>Q148*P148*O148*80*2+7500</f>
        <v>26700.000000000004</v>
      </c>
      <c r="S146" s="332">
        <f>M146*0.65+L146*110+L146*12+M146*0.1</f>
        <v>12720</v>
      </c>
      <c r="T146" s="331">
        <f>4400+I146*1.22*100</f>
        <v>7450</v>
      </c>
      <c r="U146" s="331">
        <v>1500</v>
      </c>
      <c r="V146" s="493">
        <f>U146+T146+S146+R146</f>
        <v>48370</v>
      </c>
      <c r="W146" s="329" t="s">
        <v>689</v>
      </c>
      <c r="X146" s="20"/>
    </row>
    <row r="147" spans="1:24" ht="18" customHeight="1">
      <c r="A147" s="488"/>
      <c r="B147" s="491"/>
      <c r="C147" s="333"/>
      <c r="D147" s="345"/>
      <c r="E147" s="333"/>
      <c r="F147" s="395"/>
      <c r="G147" s="395"/>
      <c r="H147" s="395"/>
      <c r="I147" s="395"/>
      <c r="J147" s="395"/>
      <c r="K147" s="499"/>
      <c r="L147" s="395"/>
      <c r="M147" s="324"/>
      <c r="N147" s="13" t="s">
        <v>534</v>
      </c>
      <c r="O147" s="15"/>
      <c r="P147" s="15"/>
      <c r="Q147" s="55"/>
      <c r="R147" s="331"/>
      <c r="S147" s="332"/>
      <c r="T147" s="331"/>
      <c r="U147" s="331"/>
      <c r="V147" s="494"/>
      <c r="W147" s="495"/>
      <c r="X147" s="20"/>
    </row>
    <row r="148" spans="1:24" ht="18" customHeight="1">
      <c r="A148" s="488"/>
      <c r="B148" s="491"/>
      <c r="C148" s="333"/>
      <c r="D148" s="346"/>
      <c r="E148" s="333"/>
      <c r="F148" s="395"/>
      <c r="G148" s="395"/>
      <c r="H148" s="395"/>
      <c r="I148" s="395"/>
      <c r="J148" s="395"/>
      <c r="K148" s="500"/>
      <c r="L148" s="395"/>
      <c r="M148" s="325"/>
      <c r="N148" s="13" t="s">
        <v>8</v>
      </c>
      <c r="O148" s="15">
        <v>100</v>
      </c>
      <c r="P148" s="15">
        <v>0.8</v>
      </c>
      <c r="Q148" s="55">
        <v>1.5</v>
      </c>
      <c r="R148" s="331"/>
      <c r="S148" s="332"/>
      <c r="T148" s="331"/>
      <c r="U148" s="323"/>
      <c r="V148" s="494"/>
      <c r="W148" s="496"/>
      <c r="X148" s="20"/>
    </row>
    <row r="149" spans="1:24" ht="18" customHeight="1">
      <c r="A149" s="333">
        <v>49</v>
      </c>
      <c r="B149" s="326" t="s">
        <v>538</v>
      </c>
      <c r="C149" s="310" t="s">
        <v>1325</v>
      </c>
      <c r="D149" s="317" t="s">
        <v>1335</v>
      </c>
      <c r="E149" s="310">
        <v>340</v>
      </c>
      <c r="F149" s="504" t="s">
        <v>1336</v>
      </c>
      <c r="G149" s="504" t="s">
        <v>1337</v>
      </c>
      <c r="H149" s="504">
        <v>1690</v>
      </c>
      <c r="I149" s="504">
        <v>8.5</v>
      </c>
      <c r="J149" s="504">
        <v>0.3</v>
      </c>
      <c r="K149" s="499">
        <f>0.6*9.81*J149*I149</f>
        <v>15.0093</v>
      </c>
      <c r="L149" s="504">
        <v>40</v>
      </c>
      <c r="M149" s="504">
        <f>L149*120</f>
        <v>4800</v>
      </c>
      <c r="N149" s="10" t="s">
        <v>7</v>
      </c>
      <c r="O149" s="15"/>
      <c r="P149" s="15"/>
      <c r="Q149" s="55"/>
      <c r="R149" s="331">
        <f>Q151*P151*O151*80*2+7500</f>
        <v>17100</v>
      </c>
      <c r="S149" s="332">
        <f>M149*0.65+L149*110+L149*12+M149*0.1</f>
        <v>8480</v>
      </c>
      <c r="T149" s="331">
        <f>4400+I149*1.22*100</f>
        <v>5437</v>
      </c>
      <c r="U149" s="331">
        <v>1500</v>
      </c>
      <c r="V149" s="493">
        <f>U149+T149+S149+R149</f>
        <v>32517</v>
      </c>
      <c r="W149" s="75" t="s">
        <v>689</v>
      </c>
      <c r="X149" s="20"/>
    </row>
    <row r="150" spans="1:24" ht="18" customHeight="1">
      <c r="A150" s="333"/>
      <c r="B150" s="327"/>
      <c r="C150" s="310"/>
      <c r="D150" s="345"/>
      <c r="E150" s="310"/>
      <c r="F150" s="504"/>
      <c r="G150" s="504"/>
      <c r="H150" s="504"/>
      <c r="I150" s="504"/>
      <c r="J150" s="504"/>
      <c r="K150" s="499"/>
      <c r="L150" s="504"/>
      <c r="M150" s="504"/>
      <c r="N150" s="10" t="s">
        <v>534</v>
      </c>
      <c r="O150" s="15"/>
      <c r="P150" s="15"/>
      <c r="Q150" s="55"/>
      <c r="R150" s="331"/>
      <c r="S150" s="332"/>
      <c r="T150" s="331"/>
      <c r="U150" s="331"/>
      <c r="V150" s="494"/>
      <c r="W150" s="75"/>
      <c r="X150" s="20"/>
    </row>
    <row r="151" spans="1:24" ht="18" customHeight="1">
      <c r="A151" s="333"/>
      <c r="B151" s="328"/>
      <c r="C151" s="311"/>
      <c r="D151" s="346"/>
      <c r="E151" s="311"/>
      <c r="F151" s="504"/>
      <c r="G151" s="504"/>
      <c r="H151" s="504"/>
      <c r="I151" s="504"/>
      <c r="J151" s="504"/>
      <c r="K151" s="500"/>
      <c r="L151" s="504"/>
      <c r="M151" s="504"/>
      <c r="N151" s="15" t="s">
        <v>8</v>
      </c>
      <c r="O151" s="15">
        <v>50</v>
      </c>
      <c r="P151" s="15">
        <v>0.8</v>
      </c>
      <c r="Q151" s="55">
        <v>1.5</v>
      </c>
      <c r="R151" s="331"/>
      <c r="S151" s="332"/>
      <c r="T151" s="331"/>
      <c r="U151" s="323"/>
      <c r="V151" s="494"/>
      <c r="W151" s="75"/>
      <c r="X151" s="20"/>
    </row>
    <row r="152" spans="1:24" ht="18" customHeight="1">
      <c r="A152" s="488">
        <v>50</v>
      </c>
      <c r="B152" s="490" t="s">
        <v>538</v>
      </c>
      <c r="C152" s="237" t="s">
        <v>551</v>
      </c>
      <c r="D152" s="333" t="s">
        <v>686</v>
      </c>
      <c r="E152" s="333">
        <v>120</v>
      </c>
      <c r="F152" s="244" t="s">
        <v>687</v>
      </c>
      <c r="G152" s="244" t="s">
        <v>688</v>
      </c>
      <c r="H152" s="333"/>
      <c r="I152" s="333"/>
      <c r="J152" s="333"/>
      <c r="K152" s="499">
        <v>18</v>
      </c>
      <c r="L152" s="501"/>
      <c r="M152" s="323">
        <f>L152*120</f>
        <v>0</v>
      </c>
      <c r="N152" s="13" t="s">
        <v>7</v>
      </c>
      <c r="O152" s="13"/>
      <c r="P152" s="13"/>
      <c r="Q152" s="13"/>
      <c r="R152" s="331">
        <f>Q154*P154*O154*80*2+7500</f>
        <v>7500</v>
      </c>
      <c r="S152" s="332">
        <f>M152*0.65+L152*110+L152*12+M152*0.1</f>
        <v>0</v>
      </c>
      <c r="T152" s="331">
        <f>4400+I152*1.22*100</f>
        <v>4400</v>
      </c>
      <c r="U152" s="331">
        <v>1500</v>
      </c>
      <c r="V152" s="314">
        <f>U152+T152+S152+R152</f>
        <v>13400</v>
      </c>
      <c r="W152" s="497" t="s">
        <v>685</v>
      </c>
      <c r="X152" s="20"/>
    </row>
    <row r="153" spans="1:24" ht="18" customHeight="1">
      <c r="A153" s="488"/>
      <c r="B153" s="491"/>
      <c r="C153" s="333"/>
      <c r="D153" s="333"/>
      <c r="E153" s="333"/>
      <c r="F153" s="330"/>
      <c r="G153" s="330"/>
      <c r="H153" s="333"/>
      <c r="I153" s="333"/>
      <c r="J153" s="333"/>
      <c r="K153" s="499"/>
      <c r="L153" s="501"/>
      <c r="M153" s="324"/>
      <c r="N153" s="10" t="s">
        <v>534</v>
      </c>
      <c r="O153" s="13"/>
      <c r="P153" s="13"/>
      <c r="Q153" s="13"/>
      <c r="R153" s="331"/>
      <c r="S153" s="332"/>
      <c r="T153" s="331"/>
      <c r="U153" s="331"/>
      <c r="V153" s="315"/>
      <c r="W153" s="498"/>
      <c r="X153" s="20"/>
    </row>
    <row r="154" spans="1:24" ht="18" customHeight="1">
      <c r="A154" s="488"/>
      <c r="B154" s="326"/>
      <c r="C154" s="309"/>
      <c r="D154" s="309"/>
      <c r="E154" s="309"/>
      <c r="F154" s="317"/>
      <c r="G154" s="317"/>
      <c r="H154" s="309"/>
      <c r="I154" s="309"/>
      <c r="J154" s="309"/>
      <c r="K154" s="500"/>
      <c r="L154" s="502"/>
      <c r="M154" s="324"/>
      <c r="N154" s="15" t="s">
        <v>8</v>
      </c>
      <c r="O154" s="15"/>
      <c r="P154" s="15"/>
      <c r="Q154" s="15"/>
      <c r="R154" s="331"/>
      <c r="S154" s="332"/>
      <c r="T154" s="331"/>
      <c r="U154" s="323"/>
      <c r="V154" s="316"/>
      <c r="W154" s="329"/>
      <c r="X154" s="20"/>
    </row>
    <row r="155" spans="1:24" ht="42.75" customHeight="1">
      <c r="A155" s="489" t="s">
        <v>154</v>
      </c>
      <c r="B155" s="489"/>
      <c r="C155" s="489"/>
      <c r="D155" s="167"/>
      <c r="E155" s="167">
        <f>SUM(E5:E154)</f>
        <v>9356</v>
      </c>
      <c r="F155" s="168"/>
      <c r="G155" s="168"/>
      <c r="H155" s="167"/>
      <c r="I155" s="167"/>
      <c r="J155" s="167"/>
      <c r="K155" s="154">
        <f>SUM(K5:K154)</f>
        <v>612.5934780000001</v>
      </c>
      <c r="L155" s="169"/>
      <c r="M155" s="170"/>
      <c r="N155" s="171"/>
      <c r="O155" s="171"/>
      <c r="P155" s="171"/>
      <c r="Q155" s="171"/>
      <c r="R155" s="170"/>
      <c r="S155" s="169"/>
      <c r="T155" s="170"/>
      <c r="U155" s="170"/>
      <c r="V155" s="21">
        <f>SUM(V5:V154)</f>
        <v>0</v>
      </c>
      <c r="W155" s="166"/>
      <c r="X155" s="20"/>
    </row>
    <row r="156" spans="14:25" ht="12.75">
      <c r="N156" s="20"/>
      <c r="V156" s="20"/>
      <c r="W156" s="22"/>
      <c r="X156" s="20"/>
      <c r="Y156" s="20"/>
    </row>
    <row r="157" spans="14:25" ht="12.75">
      <c r="N157" s="20"/>
      <c r="V157" s="20"/>
      <c r="W157" s="22"/>
      <c r="X157" s="20"/>
      <c r="Y157" s="20"/>
    </row>
    <row r="158" spans="22:25" ht="12.75">
      <c r="V158" s="20"/>
      <c r="W158" s="334"/>
      <c r="X158" s="20"/>
      <c r="Y158" s="20"/>
    </row>
    <row r="159" spans="22:25" ht="12.75">
      <c r="V159" s="20"/>
      <c r="W159" s="334"/>
      <c r="X159" s="20"/>
      <c r="Y159" s="20"/>
    </row>
    <row r="160" spans="22:25" ht="12.75">
      <c r="V160" s="20"/>
      <c r="W160" s="334"/>
      <c r="X160" s="20"/>
      <c r="Y160" s="20"/>
    </row>
    <row r="161" spans="22:25" ht="12.75">
      <c r="V161" s="20"/>
      <c r="W161" s="334"/>
      <c r="X161" s="20"/>
      <c r="Y161" s="20"/>
    </row>
    <row r="162" spans="22:25" ht="12.75">
      <c r="V162" s="20"/>
      <c r="W162" s="334"/>
      <c r="X162" s="20"/>
      <c r="Y162" s="20"/>
    </row>
    <row r="163" spans="22:25" ht="12.75">
      <c r="V163" s="20"/>
      <c r="W163" s="334"/>
      <c r="X163" s="20"/>
      <c r="Y163" s="20"/>
    </row>
    <row r="164" spans="22:25" ht="12.75">
      <c r="V164" s="20"/>
      <c r="W164" s="334"/>
      <c r="X164" s="20"/>
      <c r="Y164" s="20"/>
    </row>
    <row r="165" spans="22:25" ht="12.75">
      <c r="V165" s="20"/>
      <c r="W165" s="334"/>
      <c r="X165" s="20"/>
      <c r="Y165" s="20"/>
    </row>
    <row r="166" spans="22:25" ht="12.75">
      <c r="V166" s="20"/>
      <c r="W166" s="334"/>
      <c r="X166" s="20"/>
      <c r="Y166" s="20"/>
    </row>
    <row r="167" spans="22:25" ht="12.75">
      <c r="V167" s="20"/>
      <c r="W167" s="334"/>
      <c r="X167" s="20"/>
      <c r="Y167" s="20"/>
    </row>
    <row r="168" spans="22:25" ht="12.75">
      <c r="V168" s="20"/>
      <c r="W168" s="334"/>
      <c r="X168" s="20"/>
      <c r="Y168" s="20"/>
    </row>
    <row r="169" spans="22:25" ht="12.75">
      <c r="V169" s="20"/>
      <c r="W169" s="334"/>
      <c r="X169" s="20"/>
      <c r="Y169" s="20"/>
    </row>
    <row r="170" spans="22:25" ht="12.75">
      <c r="V170" s="20"/>
      <c r="W170" s="20"/>
      <c r="X170" s="20"/>
      <c r="Y170" s="20"/>
    </row>
    <row r="171" spans="22:25" ht="12.75">
      <c r="V171" s="20"/>
      <c r="W171" s="20"/>
      <c r="X171" s="20"/>
      <c r="Y171" s="20"/>
    </row>
    <row r="172" spans="23:25" ht="12.75">
      <c r="W172" s="20"/>
      <c r="X172" s="20"/>
      <c r="Y172" s="20"/>
    </row>
  </sheetData>
  <sheetProtection/>
  <mergeCells count="963">
    <mergeCell ref="L146:L148"/>
    <mergeCell ref="M146:M148"/>
    <mergeCell ref="L149:L151"/>
    <mergeCell ref="M149:M151"/>
    <mergeCell ref="J146:J148"/>
    <mergeCell ref="K146:K148"/>
    <mergeCell ref="J149:J151"/>
    <mergeCell ref="K149:K151"/>
    <mergeCell ref="H146:H148"/>
    <mergeCell ref="I146:I148"/>
    <mergeCell ref="H149:H151"/>
    <mergeCell ref="I149:I151"/>
    <mergeCell ref="E146:E148"/>
    <mergeCell ref="E149:E151"/>
    <mergeCell ref="F146:F148"/>
    <mergeCell ref="G146:G148"/>
    <mergeCell ref="F149:F151"/>
    <mergeCell ref="G149:G151"/>
    <mergeCell ref="D146:D148"/>
    <mergeCell ref="B146:B148"/>
    <mergeCell ref="C146:C148"/>
    <mergeCell ref="C149:C151"/>
    <mergeCell ref="D149:D151"/>
    <mergeCell ref="U5:U7"/>
    <mergeCell ref="I8:I10"/>
    <mergeCell ref="J8:J10"/>
    <mergeCell ref="M8:M10"/>
    <mergeCell ref="M5:M7"/>
    <mergeCell ref="S8:S10"/>
    <mergeCell ref="U8:U10"/>
    <mergeCell ref="K8:K10"/>
    <mergeCell ref="L8:L10"/>
    <mergeCell ref="T5:T7"/>
    <mergeCell ref="J5:J7"/>
    <mergeCell ref="L5:L7"/>
    <mergeCell ref="T8:T10"/>
    <mergeCell ref="R5:R7"/>
    <mergeCell ref="S5:S7"/>
    <mergeCell ref="R8:R10"/>
    <mergeCell ref="C1:P1"/>
    <mergeCell ref="A3:A4"/>
    <mergeCell ref="B3:B4"/>
    <mergeCell ref="C3:C4"/>
    <mergeCell ref="D3:D4"/>
    <mergeCell ref="E3:E4"/>
    <mergeCell ref="F3:H3"/>
    <mergeCell ref="I3:M3"/>
    <mergeCell ref="N3:Q3"/>
    <mergeCell ref="W3:W4"/>
    <mergeCell ref="E5:E7"/>
    <mergeCell ref="F5:F7"/>
    <mergeCell ref="G5:G7"/>
    <mergeCell ref="H5:H7"/>
    <mergeCell ref="I5:I7"/>
    <mergeCell ref="V5:V7"/>
    <mergeCell ref="V3:V4"/>
    <mergeCell ref="R3:T3"/>
    <mergeCell ref="U3:U4"/>
    <mergeCell ref="W5:W7"/>
    <mergeCell ref="A8:A10"/>
    <mergeCell ref="B8:B10"/>
    <mergeCell ref="C8:C10"/>
    <mergeCell ref="D8:D10"/>
    <mergeCell ref="E8:E10"/>
    <mergeCell ref="F8:F10"/>
    <mergeCell ref="K5:K7"/>
    <mergeCell ref="G8:G10"/>
    <mergeCell ref="H8:H10"/>
    <mergeCell ref="V8:V10"/>
    <mergeCell ref="W8:W10"/>
    <mergeCell ref="A11:A13"/>
    <mergeCell ref="B11:B13"/>
    <mergeCell ref="D11:D13"/>
    <mergeCell ref="E11:E13"/>
    <mergeCell ref="F11:F13"/>
    <mergeCell ref="G11:G13"/>
    <mergeCell ref="R11:R13"/>
    <mergeCell ref="V11:V13"/>
    <mergeCell ref="H11:H13"/>
    <mergeCell ref="I11:I13"/>
    <mergeCell ref="J11:J13"/>
    <mergeCell ref="K11:K13"/>
    <mergeCell ref="L11:L13"/>
    <mergeCell ref="M11:M13"/>
    <mergeCell ref="S11:S13"/>
    <mergeCell ref="T11:T13"/>
    <mergeCell ref="W11:W13"/>
    <mergeCell ref="A14:A16"/>
    <mergeCell ref="B14:B16"/>
    <mergeCell ref="D14:D16"/>
    <mergeCell ref="E14:E16"/>
    <mergeCell ref="F14:F16"/>
    <mergeCell ref="G14:G16"/>
    <mergeCell ref="H14:H16"/>
    <mergeCell ref="I14:I16"/>
    <mergeCell ref="U11:U13"/>
    <mergeCell ref="W14:W16"/>
    <mergeCell ref="L14:L16"/>
    <mergeCell ref="M14:M16"/>
    <mergeCell ref="R14:R16"/>
    <mergeCell ref="S14:S16"/>
    <mergeCell ref="U14:U16"/>
    <mergeCell ref="V14:V16"/>
    <mergeCell ref="D17:D19"/>
    <mergeCell ref="E17:E19"/>
    <mergeCell ref="J14:J16"/>
    <mergeCell ref="F17:F19"/>
    <mergeCell ref="G17:G19"/>
    <mergeCell ref="H17:H19"/>
    <mergeCell ref="I17:I19"/>
    <mergeCell ref="J17:J19"/>
    <mergeCell ref="K14:K16"/>
    <mergeCell ref="K17:K19"/>
    <mergeCell ref="T14:T16"/>
    <mergeCell ref="U17:U19"/>
    <mergeCell ref="V17:V19"/>
    <mergeCell ref="M17:M19"/>
    <mergeCell ref="R17:R19"/>
    <mergeCell ref="S17:S19"/>
    <mergeCell ref="T17:T19"/>
    <mergeCell ref="W17:W19"/>
    <mergeCell ref="A20:A22"/>
    <mergeCell ref="B20:B22"/>
    <mergeCell ref="D20:D22"/>
    <mergeCell ref="E20:E22"/>
    <mergeCell ref="F20:F22"/>
    <mergeCell ref="G20:G22"/>
    <mergeCell ref="L17:L19"/>
    <mergeCell ref="H20:H22"/>
    <mergeCell ref="I20:I22"/>
    <mergeCell ref="J20:J22"/>
    <mergeCell ref="K20:K22"/>
    <mergeCell ref="R20:R22"/>
    <mergeCell ref="L20:L22"/>
    <mergeCell ref="M20:M22"/>
    <mergeCell ref="L23:L25"/>
    <mergeCell ref="M23:M25"/>
    <mergeCell ref="A23:A25"/>
    <mergeCell ref="B23:B25"/>
    <mergeCell ref="D23:D25"/>
    <mergeCell ref="E23:E25"/>
    <mergeCell ref="F23:F25"/>
    <mergeCell ref="G23:G25"/>
    <mergeCell ref="J23:J25"/>
    <mergeCell ref="K23:K25"/>
    <mergeCell ref="R23:R25"/>
    <mergeCell ref="W20:W22"/>
    <mergeCell ref="U20:U22"/>
    <mergeCell ref="V20:V22"/>
    <mergeCell ref="W23:W25"/>
    <mergeCell ref="S20:S22"/>
    <mergeCell ref="T20:T22"/>
    <mergeCell ref="S23:S25"/>
    <mergeCell ref="T23:T25"/>
    <mergeCell ref="U23:U25"/>
    <mergeCell ref="K26:K28"/>
    <mergeCell ref="H23:H25"/>
    <mergeCell ref="I23:I25"/>
    <mergeCell ref="J26:J28"/>
    <mergeCell ref="H26:H28"/>
    <mergeCell ref="I26:I28"/>
    <mergeCell ref="V23:V25"/>
    <mergeCell ref="F29:F31"/>
    <mergeCell ref="G29:G31"/>
    <mergeCell ref="L26:L28"/>
    <mergeCell ref="T29:T31"/>
    <mergeCell ref="M26:M28"/>
    <mergeCell ref="R26:R28"/>
    <mergeCell ref="S26:S28"/>
    <mergeCell ref="T26:T28"/>
    <mergeCell ref="F26:F28"/>
    <mergeCell ref="G26:G28"/>
    <mergeCell ref="A29:A31"/>
    <mergeCell ref="B29:B31"/>
    <mergeCell ref="D29:D31"/>
    <mergeCell ref="E29:E31"/>
    <mergeCell ref="C29:C31"/>
    <mergeCell ref="A26:A28"/>
    <mergeCell ref="B26:B28"/>
    <mergeCell ref="D26:D28"/>
    <mergeCell ref="E26:E28"/>
    <mergeCell ref="W26:W28"/>
    <mergeCell ref="U29:U31"/>
    <mergeCell ref="U26:U28"/>
    <mergeCell ref="V26:V28"/>
    <mergeCell ref="W29:W31"/>
    <mergeCell ref="V29:V31"/>
    <mergeCell ref="S29:S31"/>
    <mergeCell ref="H29:H31"/>
    <mergeCell ref="I29:I31"/>
    <mergeCell ref="J29:J31"/>
    <mergeCell ref="K29:K31"/>
    <mergeCell ref="L29:L31"/>
    <mergeCell ref="M29:M31"/>
    <mergeCell ref="R29:R31"/>
    <mergeCell ref="A32:A34"/>
    <mergeCell ref="B32:B34"/>
    <mergeCell ref="D32:D34"/>
    <mergeCell ref="E32:E34"/>
    <mergeCell ref="C32:C34"/>
    <mergeCell ref="W32:W34"/>
    <mergeCell ref="J32:J34"/>
    <mergeCell ref="I32:I34"/>
    <mergeCell ref="K32:K34"/>
    <mergeCell ref="M32:M34"/>
    <mergeCell ref="S32:S34"/>
    <mergeCell ref="R32:R34"/>
    <mergeCell ref="T32:T34"/>
    <mergeCell ref="U32:U34"/>
    <mergeCell ref="V32:V34"/>
    <mergeCell ref="L32:L34"/>
    <mergeCell ref="M35:M37"/>
    <mergeCell ref="A35:A37"/>
    <mergeCell ref="B35:B37"/>
    <mergeCell ref="D35:D37"/>
    <mergeCell ref="E35:E37"/>
    <mergeCell ref="C35:C37"/>
    <mergeCell ref="F32:F34"/>
    <mergeCell ref="G32:G34"/>
    <mergeCell ref="H32:H34"/>
    <mergeCell ref="F35:F37"/>
    <mergeCell ref="G35:G37"/>
    <mergeCell ref="H35:H37"/>
    <mergeCell ref="I35:I37"/>
    <mergeCell ref="J35:J37"/>
    <mergeCell ref="V35:V37"/>
    <mergeCell ref="R35:R37"/>
    <mergeCell ref="U35:U37"/>
    <mergeCell ref="K35:K37"/>
    <mergeCell ref="L35:L37"/>
    <mergeCell ref="W35:W37"/>
    <mergeCell ref="S35:S37"/>
    <mergeCell ref="T35:T37"/>
    <mergeCell ref="S38:S40"/>
    <mergeCell ref="A38:A40"/>
    <mergeCell ref="B38:B40"/>
    <mergeCell ref="D38:D40"/>
    <mergeCell ref="E38:E40"/>
    <mergeCell ref="C38:C40"/>
    <mergeCell ref="R38:R40"/>
    <mergeCell ref="H38:H40"/>
    <mergeCell ref="I38:I40"/>
    <mergeCell ref="J38:J40"/>
    <mergeCell ref="M38:M40"/>
    <mergeCell ref="F38:F40"/>
    <mergeCell ref="G38:G40"/>
    <mergeCell ref="W38:W40"/>
    <mergeCell ref="M41:M43"/>
    <mergeCell ref="S41:S43"/>
    <mergeCell ref="T41:T43"/>
    <mergeCell ref="U41:U43"/>
    <mergeCell ref="T38:T40"/>
    <mergeCell ref="U38:U40"/>
    <mergeCell ref="W41:W43"/>
    <mergeCell ref="R41:R43"/>
    <mergeCell ref="V38:V40"/>
    <mergeCell ref="F41:F43"/>
    <mergeCell ref="G41:G43"/>
    <mergeCell ref="K38:K40"/>
    <mergeCell ref="L38:L40"/>
    <mergeCell ref="H41:H43"/>
    <mergeCell ref="J41:J43"/>
    <mergeCell ref="K41:K43"/>
    <mergeCell ref="L41:L43"/>
    <mergeCell ref="I41:I43"/>
    <mergeCell ref="A41:A43"/>
    <mergeCell ref="B41:B43"/>
    <mergeCell ref="D41:D43"/>
    <mergeCell ref="E41:E43"/>
    <mergeCell ref="C41:C43"/>
    <mergeCell ref="A44:A46"/>
    <mergeCell ref="B44:B46"/>
    <mergeCell ref="D44:D46"/>
    <mergeCell ref="E44:E46"/>
    <mergeCell ref="C44:C46"/>
    <mergeCell ref="I44:I46"/>
    <mergeCell ref="J44:J46"/>
    <mergeCell ref="K44:K46"/>
    <mergeCell ref="L44:L46"/>
    <mergeCell ref="V44:V46"/>
    <mergeCell ref="W44:W46"/>
    <mergeCell ref="V41:V43"/>
    <mergeCell ref="S44:S46"/>
    <mergeCell ref="T44:T46"/>
    <mergeCell ref="R44:R46"/>
    <mergeCell ref="U44:U46"/>
    <mergeCell ref="L47:L49"/>
    <mergeCell ref="M47:M49"/>
    <mergeCell ref="R47:R49"/>
    <mergeCell ref="M44:M46"/>
    <mergeCell ref="A47:A49"/>
    <mergeCell ref="B47:B49"/>
    <mergeCell ref="D47:D49"/>
    <mergeCell ref="E47:E49"/>
    <mergeCell ref="C47:C49"/>
    <mergeCell ref="G44:G46"/>
    <mergeCell ref="H44:H46"/>
    <mergeCell ref="H47:H49"/>
    <mergeCell ref="F47:F49"/>
    <mergeCell ref="G47:G49"/>
    <mergeCell ref="F44:F46"/>
    <mergeCell ref="K47:K49"/>
    <mergeCell ref="J47:J49"/>
    <mergeCell ref="W47:W49"/>
    <mergeCell ref="S47:S49"/>
    <mergeCell ref="T47:T49"/>
    <mergeCell ref="U47:U49"/>
    <mergeCell ref="V47:V49"/>
    <mergeCell ref="U50:U52"/>
    <mergeCell ref="V50:V52"/>
    <mergeCell ref="A50:A52"/>
    <mergeCell ref="B50:B52"/>
    <mergeCell ref="D50:D52"/>
    <mergeCell ref="E50:E52"/>
    <mergeCell ref="K50:K52"/>
    <mergeCell ref="L50:L52"/>
    <mergeCell ref="M50:M52"/>
    <mergeCell ref="I50:I52"/>
    <mergeCell ref="I47:I49"/>
    <mergeCell ref="J50:J52"/>
    <mergeCell ref="F53:F55"/>
    <mergeCell ref="G53:G55"/>
    <mergeCell ref="H53:H55"/>
    <mergeCell ref="I53:I55"/>
    <mergeCell ref="J53:J55"/>
    <mergeCell ref="F50:F52"/>
    <mergeCell ref="G50:G52"/>
    <mergeCell ref="H50:H52"/>
    <mergeCell ref="W53:W55"/>
    <mergeCell ref="R53:R55"/>
    <mergeCell ref="S50:S52"/>
    <mergeCell ref="T50:T52"/>
    <mergeCell ref="R50:R52"/>
    <mergeCell ref="S53:S55"/>
    <mergeCell ref="T53:T55"/>
    <mergeCell ref="U53:U55"/>
    <mergeCell ref="V53:V55"/>
    <mergeCell ref="W50:W52"/>
    <mergeCell ref="K53:K55"/>
    <mergeCell ref="L53:L55"/>
    <mergeCell ref="M53:M55"/>
    <mergeCell ref="A56:A58"/>
    <mergeCell ref="B56:B58"/>
    <mergeCell ref="D56:D58"/>
    <mergeCell ref="E56:E58"/>
    <mergeCell ref="A53:A55"/>
    <mergeCell ref="B53:B55"/>
    <mergeCell ref="D53:D55"/>
    <mergeCell ref="T56:T58"/>
    <mergeCell ref="H56:H58"/>
    <mergeCell ref="I56:I58"/>
    <mergeCell ref="J56:J58"/>
    <mergeCell ref="K56:K58"/>
    <mergeCell ref="L56:L58"/>
    <mergeCell ref="M56:M58"/>
    <mergeCell ref="R56:R58"/>
    <mergeCell ref="S56:S58"/>
    <mergeCell ref="W56:W58"/>
    <mergeCell ref="A59:A61"/>
    <mergeCell ref="B59:B61"/>
    <mergeCell ref="D59:D61"/>
    <mergeCell ref="E59:E61"/>
    <mergeCell ref="F59:F61"/>
    <mergeCell ref="U56:U58"/>
    <mergeCell ref="V56:V58"/>
    <mergeCell ref="I59:I61"/>
    <mergeCell ref="W59:W61"/>
    <mergeCell ref="T59:T61"/>
    <mergeCell ref="A62:A64"/>
    <mergeCell ref="B62:B64"/>
    <mergeCell ref="D62:D64"/>
    <mergeCell ref="E62:E64"/>
    <mergeCell ref="K62:K64"/>
    <mergeCell ref="M62:M64"/>
    <mergeCell ref="I62:I64"/>
    <mergeCell ref="J62:J64"/>
    <mergeCell ref="L62:L64"/>
    <mergeCell ref="U59:U61"/>
    <mergeCell ref="V59:V61"/>
    <mergeCell ref="G59:G61"/>
    <mergeCell ref="H59:H61"/>
    <mergeCell ref="L59:L61"/>
    <mergeCell ref="M59:M61"/>
    <mergeCell ref="R59:R61"/>
    <mergeCell ref="S59:S61"/>
    <mergeCell ref="J59:J61"/>
    <mergeCell ref="K59:K61"/>
    <mergeCell ref="V62:V64"/>
    <mergeCell ref="W62:W64"/>
    <mergeCell ref="A65:A67"/>
    <mergeCell ref="B65:B67"/>
    <mergeCell ref="D65:D67"/>
    <mergeCell ref="E65:E67"/>
    <mergeCell ref="F65:F67"/>
    <mergeCell ref="G65:G67"/>
    <mergeCell ref="T62:T64"/>
    <mergeCell ref="F62:F64"/>
    <mergeCell ref="R65:R67"/>
    <mergeCell ref="S65:S67"/>
    <mergeCell ref="S62:S64"/>
    <mergeCell ref="U62:U64"/>
    <mergeCell ref="R62:R64"/>
    <mergeCell ref="W65:W67"/>
    <mergeCell ref="V65:V67"/>
    <mergeCell ref="W68:W70"/>
    <mergeCell ref="S68:S70"/>
    <mergeCell ref="T68:T70"/>
    <mergeCell ref="U68:U70"/>
    <mergeCell ref="V68:V70"/>
    <mergeCell ref="D71:D73"/>
    <mergeCell ref="E71:E73"/>
    <mergeCell ref="T65:T67"/>
    <mergeCell ref="U65:U67"/>
    <mergeCell ref="R68:R70"/>
    <mergeCell ref="H65:H67"/>
    <mergeCell ref="I65:I67"/>
    <mergeCell ref="J65:J67"/>
    <mergeCell ref="K65:K67"/>
    <mergeCell ref="L65:L67"/>
    <mergeCell ref="A68:A70"/>
    <mergeCell ref="B68:B70"/>
    <mergeCell ref="A71:A73"/>
    <mergeCell ref="B71:B73"/>
    <mergeCell ref="R71:R73"/>
    <mergeCell ref="S71:S73"/>
    <mergeCell ref="T71:T73"/>
    <mergeCell ref="F71:F73"/>
    <mergeCell ref="G71:G73"/>
    <mergeCell ref="H71:H73"/>
    <mergeCell ref="I71:I73"/>
    <mergeCell ref="J71:J73"/>
    <mergeCell ref="K71:K73"/>
    <mergeCell ref="U71:U73"/>
    <mergeCell ref="V71:V73"/>
    <mergeCell ref="W71:W73"/>
    <mergeCell ref="A74:A76"/>
    <mergeCell ref="B74:B76"/>
    <mergeCell ref="D74:D76"/>
    <mergeCell ref="E74:E76"/>
    <mergeCell ref="F74:F76"/>
    <mergeCell ref="G74:G76"/>
    <mergeCell ref="C71:C73"/>
    <mergeCell ref="W74:W76"/>
    <mergeCell ref="H74:H76"/>
    <mergeCell ref="I74:I76"/>
    <mergeCell ref="J74:J76"/>
    <mergeCell ref="K74:K76"/>
    <mergeCell ref="L74:L76"/>
    <mergeCell ref="S74:S76"/>
    <mergeCell ref="T74:T76"/>
    <mergeCell ref="U74:U76"/>
    <mergeCell ref="V74:V76"/>
    <mergeCell ref="D68:D70"/>
    <mergeCell ref="E68:E70"/>
    <mergeCell ref="G62:G64"/>
    <mergeCell ref="H62:H64"/>
    <mergeCell ref="H68:H70"/>
    <mergeCell ref="I68:I70"/>
    <mergeCell ref="J68:J70"/>
    <mergeCell ref="K68:K70"/>
    <mergeCell ref="M74:M76"/>
    <mergeCell ref="L71:L73"/>
    <mergeCell ref="M71:M73"/>
    <mergeCell ref="L68:L70"/>
    <mergeCell ref="M68:M70"/>
    <mergeCell ref="M65:M67"/>
    <mergeCell ref="B5:B7"/>
    <mergeCell ref="C5:C7"/>
    <mergeCell ref="F68:F70"/>
    <mergeCell ref="G68:G70"/>
    <mergeCell ref="C59:C61"/>
    <mergeCell ref="F56:F58"/>
    <mergeCell ref="G56:G58"/>
    <mergeCell ref="C53:C55"/>
    <mergeCell ref="E53:E55"/>
    <mergeCell ref="H77:H79"/>
    <mergeCell ref="I77:I79"/>
    <mergeCell ref="A80:A82"/>
    <mergeCell ref="A5:A7"/>
    <mergeCell ref="C20:C22"/>
    <mergeCell ref="C23:C25"/>
    <mergeCell ref="C26:C28"/>
    <mergeCell ref="A17:A19"/>
    <mergeCell ref="B17:B19"/>
    <mergeCell ref="C11:C13"/>
    <mergeCell ref="A77:A79"/>
    <mergeCell ref="E77:E79"/>
    <mergeCell ref="F77:F79"/>
    <mergeCell ref="G77:G79"/>
    <mergeCell ref="B77:B79"/>
    <mergeCell ref="V80:V82"/>
    <mergeCell ref="B80:B82"/>
    <mergeCell ref="D80:D82"/>
    <mergeCell ref="E80:E82"/>
    <mergeCell ref="I80:I82"/>
    <mergeCell ref="M80:M82"/>
    <mergeCell ref="W77:W79"/>
    <mergeCell ref="M77:M79"/>
    <mergeCell ref="S77:S79"/>
    <mergeCell ref="T77:T79"/>
    <mergeCell ref="U77:U79"/>
    <mergeCell ref="V77:V79"/>
    <mergeCell ref="J77:J79"/>
    <mergeCell ref="T80:T82"/>
    <mergeCell ref="U80:U82"/>
    <mergeCell ref="L83:L85"/>
    <mergeCell ref="S80:S82"/>
    <mergeCell ref="K77:K79"/>
    <mergeCell ref="L77:L79"/>
    <mergeCell ref="F83:F85"/>
    <mergeCell ref="J80:J82"/>
    <mergeCell ref="K80:K82"/>
    <mergeCell ref="L80:L82"/>
    <mergeCell ref="F80:F82"/>
    <mergeCell ref="G80:G82"/>
    <mergeCell ref="H80:H82"/>
    <mergeCell ref="J83:J85"/>
    <mergeCell ref="K83:K85"/>
    <mergeCell ref="A83:A85"/>
    <mergeCell ref="B83:B85"/>
    <mergeCell ref="D83:D85"/>
    <mergeCell ref="E83:E85"/>
    <mergeCell ref="I86:I88"/>
    <mergeCell ref="J86:J88"/>
    <mergeCell ref="W80:W82"/>
    <mergeCell ref="F86:F88"/>
    <mergeCell ref="G86:G88"/>
    <mergeCell ref="H86:H88"/>
    <mergeCell ref="M83:M85"/>
    <mergeCell ref="G83:G85"/>
    <mergeCell ref="H83:H85"/>
    <mergeCell ref="I83:I85"/>
    <mergeCell ref="A86:A88"/>
    <mergeCell ref="B86:B88"/>
    <mergeCell ref="D86:D88"/>
    <mergeCell ref="E86:E88"/>
    <mergeCell ref="C86:C88"/>
    <mergeCell ref="V83:V85"/>
    <mergeCell ref="W83:W85"/>
    <mergeCell ref="R83:R85"/>
    <mergeCell ref="S83:S85"/>
    <mergeCell ref="T83:T85"/>
    <mergeCell ref="U83:U85"/>
    <mergeCell ref="W86:W88"/>
    <mergeCell ref="K86:K88"/>
    <mergeCell ref="L86:L88"/>
    <mergeCell ref="M86:M88"/>
    <mergeCell ref="S86:S88"/>
    <mergeCell ref="J89:J91"/>
    <mergeCell ref="K89:K91"/>
    <mergeCell ref="A89:A91"/>
    <mergeCell ref="B89:B91"/>
    <mergeCell ref="D89:D91"/>
    <mergeCell ref="E89:E91"/>
    <mergeCell ref="F89:F91"/>
    <mergeCell ref="G89:G91"/>
    <mergeCell ref="H89:H91"/>
    <mergeCell ref="I89:I91"/>
    <mergeCell ref="V89:V91"/>
    <mergeCell ref="T86:T88"/>
    <mergeCell ref="U86:U88"/>
    <mergeCell ref="V86:V88"/>
    <mergeCell ref="T89:T91"/>
    <mergeCell ref="M89:M91"/>
    <mergeCell ref="R89:R91"/>
    <mergeCell ref="S89:S91"/>
    <mergeCell ref="U89:U91"/>
    <mergeCell ref="W89:W91"/>
    <mergeCell ref="A92:A94"/>
    <mergeCell ref="B92:B94"/>
    <mergeCell ref="D92:D94"/>
    <mergeCell ref="E92:E94"/>
    <mergeCell ref="F92:F94"/>
    <mergeCell ref="G92:G94"/>
    <mergeCell ref="L89:L91"/>
    <mergeCell ref="S92:S94"/>
    <mergeCell ref="T92:T94"/>
    <mergeCell ref="H92:H94"/>
    <mergeCell ref="I92:I94"/>
    <mergeCell ref="J92:J94"/>
    <mergeCell ref="K92:K94"/>
    <mergeCell ref="W92:W94"/>
    <mergeCell ref="A95:A97"/>
    <mergeCell ref="B95:B97"/>
    <mergeCell ref="D95:D97"/>
    <mergeCell ref="E95:E97"/>
    <mergeCell ref="F95:F97"/>
    <mergeCell ref="U92:U94"/>
    <mergeCell ref="V92:V94"/>
    <mergeCell ref="I95:I97"/>
    <mergeCell ref="C92:C94"/>
    <mergeCell ref="L92:L94"/>
    <mergeCell ref="M92:M94"/>
    <mergeCell ref="R95:R97"/>
    <mergeCell ref="R92:R94"/>
    <mergeCell ref="W95:W97"/>
    <mergeCell ref="A98:A100"/>
    <mergeCell ref="B98:B100"/>
    <mergeCell ref="D98:D100"/>
    <mergeCell ref="E98:E100"/>
    <mergeCell ref="C95:C97"/>
    <mergeCell ref="J95:J97"/>
    <mergeCell ref="K95:K97"/>
    <mergeCell ref="U95:U97"/>
    <mergeCell ref="V95:V97"/>
    <mergeCell ref="G95:G97"/>
    <mergeCell ref="H95:H97"/>
    <mergeCell ref="L95:L97"/>
    <mergeCell ref="M95:M97"/>
    <mergeCell ref="S95:S97"/>
    <mergeCell ref="T95:T97"/>
    <mergeCell ref="W98:W100"/>
    <mergeCell ref="A101:A103"/>
    <mergeCell ref="B101:B103"/>
    <mergeCell ref="D101:D103"/>
    <mergeCell ref="E101:E103"/>
    <mergeCell ref="F101:F103"/>
    <mergeCell ref="S98:S100"/>
    <mergeCell ref="T98:T100"/>
    <mergeCell ref="F98:F100"/>
    <mergeCell ref="G98:G100"/>
    <mergeCell ref="U101:U103"/>
    <mergeCell ref="V101:V103"/>
    <mergeCell ref="R98:R100"/>
    <mergeCell ref="U98:U100"/>
    <mergeCell ref="V98:V100"/>
    <mergeCell ref="G101:G103"/>
    <mergeCell ref="S101:S103"/>
    <mergeCell ref="T101:T103"/>
    <mergeCell ref="H98:H100"/>
    <mergeCell ref="I98:I100"/>
    <mergeCell ref="J98:J100"/>
    <mergeCell ref="K98:K100"/>
    <mergeCell ref="L98:L100"/>
    <mergeCell ref="M98:M100"/>
    <mergeCell ref="C101:C103"/>
    <mergeCell ref="R101:R103"/>
    <mergeCell ref="H101:H103"/>
    <mergeCell ref="I101:I103"/>
    <mergeCell ref="J101:J103"/>
    <mergeCell ref="K101:K103"/>
    <mergeCell ref="L101:L103"/>
    <mergeCell ref="M101:M103"/>
    <mergeCell ref="W101:W103"/>
    <mergeCell ref="A104:A106"/>
    <mergeCell ref="B104:B106"/>
    <mergeCell ref="D104:D106"/>
    <mergeCell ref="E104:E106"/>
    <mergeCell ref="F104:F106"/>
    <mergeCell ref="G104:G106"/>
    <mergeCell ref="H104:H106"/>
    <mergeCell ref="I104:I106"/>
    <mergeCell ref="U104:U106"/>
    <mergeCell ref="V104:V106"/>
    <mergeCell ref="W104:W106"/>
    <mergeCell ref="A107:A109"/>
    <mergeCell ref="B107:B109"/>
    <mergeCell ref="D107:D109"/>
    <mergeCell ref="E107:E109"/>
    <mergeCell ref="C104:C106"/>
    <mergeCell ref="J104:J106"/>
    <mergeCell ref="K104:K106"/>
    <mergeCell ref="T107:T109"/>
    <mergeCell ref="S104:S106"/>
    <mergeCell ref="T104:T106"/>
    <mergeCell ref="L104:L106"/>
    <mergeCell ref="M104:M106"/>
    <mergeCell ref="R104:R106"/>
    <mergeCell ref="W107:W109"/>
    <mergeCell ref="V107:V109"/>
    <mergeCell ref="F107:F109"/>
    <mergeCell ref="G107:G109"/>
    <mergeCell ref="H107:H109"/>
    <mergeCell ref="I107:I109"/>
    <mergeCell ref="J107:J109"/>
    <mergeCell ref="K107:K109"/>
    <mergeCell ref="S107:S109"/>
    <mergeCell ref="L107:L109"/>
    <mergeCell ref="R107:R109"/>
    <mergeCell ref="C110:C112"/>
    <mergeCell ref="F110:F112"/>
    <mergeCell ref="U107:U109"/>
    <mergeCell ref="S110:S112"/>
    <mergeCell ref="K110:K112"/>
    <mergeCell ref="L110:L112"/>
    <mergeCell ref="M110:M112"/>
    <mergeCell ref="C107:C109"/>
    <mergeCell ref="M107:M109"/>
    <mergeCell ref="A110:A112"/>
    <mergeCell ref="B110:B112"/>
    <mergeCell ref="D110:D112"/>
    <mergeCell ref="E110:E112"/>
    <mergeCell ref="G110:G112"/>
    <mergeCell ref="F113:F115"/>
    <mergeCell ref="U110:U112"/>
    <mergeCell ref="V110:V112"/>
    <mergeCell ref="I113:I115"/>
    <mergeCell ref="R110:R112"/>
    <mergeCell ref="T110:T112"/>
    <mergeCell ref="H110:H112"/>
    <mergeCell ref="I110:I112"/>
    <mergeCell ref="J110:J112"/>
    <mergeCell ref="A113:A115"/>
    <mergeCell ref="B113:B115"/>
    <mergeCell ref="D113:D115"/>
    <mergeCell ref="E113:E115"/>
    <mergeCell ref="W113:W115"/>
    <mergeCell ref="A116:A118"/>
    <mergeCell ref="B116:B118"/>
    <mergeCell ref="D116:D118"/>
    <mergeCell ref="E116:E118"/>
    <mergeCell ref="C113:C115"/>
    <mergeCell ref="J113:J115"/>
    <mergeCell ref="K113:K115"/>
    <mergeCell ref="W116:W118"/>
    <mergeCell ref="M116:M118"/>
    <mergeCell ref="W110:W112"/>
    <mergeCell ref="U113:U115"/>
    <mergeCell ref="V113:V115"/>
    <mergeCell ref="G113:G115"/>
    <mergeCell ref="H113:H115"/>
    <mergeCell ref="L113:L115"/>
    <mergeCell ref="M113:M115"/>
    <mergeCell ref="S113:S115"/>
    <mergeCell ref="T113:T115"/>
    <mergeCell ref="R113:R115"/>
    <mergeCell ref="A119:A121"/>
    <mergeCell ref="B119:B121"/>
    <mergeCell ref="D119:D121"/>
    <mergeCell ref="E119:E121"/>
    <mergeCell ref="C119:C121"/>
    <mergeCell ref="F119:F121"/>
    <mergeCell ref="S116:S118"/>
    <mergeCell ref="T116:T118"/>
    <mergeCell ref="F116:F118"/>
    <mergeCell ref="G116:G118"/>
    <mergeCell ref="H116:H118"/>
    <mergeCell ref="I116:I118"/>
    <mergeCell ref="J116:J118"/>
    <mergeCell ref="K116:K118"/>
    <mergeCell ref="L116:L118"/>
    <mergeCell ref="U119:U121"/>
    <mergeCell ref="V119:V121"/>
    <mergeCell ref="R116:R118"/>
    <mergeCell ref="U116:U118"/>
    <mergeCell ref="V116:V118"/>
    <mergeCell ref="S119:S121"/>
    <mergeCell ref="T119:T121"/>
    <mergeCell ref="R119:R121"/>
    <mergeCell ref="L119:L121"/>
    <mergeCell ref="M119:M121"/>
    <mergeCell ref="G119:G121"/>
    <mergeCell ref="R122:R124"/>
    <mergeCell ref="M122:M124"/>
    <mergeCell ref="H119:H121"/>
    <mergeCell ref="I119:I121"/>
    <mergeCell ref="J119:J121"/>
    <mergeCell ref="K119:K121"/>
    <mergeCell ref="W119:W121"/>
    <mergeCell ref="A122:A124"/>
    <mergeCell ref="B122:B124"/>
    <mergeCell ref="D122:D124"/>
    <mergeCell ref="E122:E124"/>
    <mergeCell ref="F122:F124"/>
    <mergeCell ref="G122:G124"/>
    <mergeCell ref="H122:H124"/>
    <mergeCell ref="I122:I124"/>
    <mergeCell ref="W122:W124"/>
    <mergeCell ref="A125:A127"/>
    <mergeCell ref="B125:B127"/>
    <mergeCell ref="D125:D127"/>
    <mergeCell ref="E125:E127"/>
    <mergeCell ref="C122:C124"/>
    <mergeCell ref="J122:J124"/>
    <mergeCell ref="K122:K124"/>
    <mergeCell ref="L122:L124"/>
    <mergeCell ref="S122:S124"/>
    <mergeCell ref="T122:T124"/>
    <mergeCell ref="U122:U124"/>
    <mergeCell ref="V122:V124"/>
    <mergeCell ref="U125:U127"/>
    <mergeCell ref="F125:F127"/>
    <mergeCell ref="G125:G127"/>
    <mergeCell ref="H125:H127"/>
    <mergeCell ref="I125:I127"/>
    <mergeCell ref="J125:J127"/>
    <mergeCell ref="L125:L127"/>
    <mergeCell ref="M125:M127"/>
    <mergeCell ref="R125:R127"/>
    <mergeCell ref="A128:A130"/>
    <mergeCell ref="B128:B130"/>
    <mergeCell ref="D128:D130"/>
    <mergeCell ref="E128:E130"/>
    <mergeCell ref="C128:C130"/>
    <mergeCell ref="K128:K130"/>
    <mergeCell ref="L128:L130"/>
    <mergeCell ref="M128:M130"/>
    <mergeCell ref="W125:W127"/>
    <mergeCell ref="V128:V130"/>
    <mergeCell ref="V125:V127"/>
    <mergeCell ref="K125:K127"/>
    <mergeCell ref="S125:S127"/>
    <mergeCell ref="T125:T127"/>
    <mergeCell ref="T128:T130"/>
    <mergeCell ref="F131:F133"/>
    <mergeCell ref="H128:H130"/>
    <mergeCell ref="I128:I130"/>
    <mergeCell ref="J128:J130"/>
    <mergeCell ref="F128:F130"/>
    <mergeCell ref="G128:G130"/>
    <mergeCell ref="H131:H133"/>
    <mergeCell ref="I131:I133"/>
    <mergeCell ref="G131:G133"/>
    <mergeCell ref="W131:W133"/>
    <mergeCell ref="R128:R130"/>
    <mergeCell ref="S128:S130"/>
    <mergeCell ref="U131:U133"/>
    <mergeCell ref="R131:R133"/>
    <mergeCell ref="W128:W130"/>
    <mergeCell ref="U128:U130"/>
    <mergeCell ref="A134:A136"/>
    <mergeCell ref="B134:B136"/>
    <mergeCell ref="C134:C136"/>
    <mergeCell ref="D134:D136"/>
    <mergeCell ref="A131:A133"/>
    <mergeCell ref="B131:B133"/>
    <mergeCell ref="D131:D133"/>
    <mergeCell ref="E131:E133"/>
    <mergeCell ref="C131:C133"/>
    <mergeCell ref="U137:U139"/>
    <mergeCell ref="E134:E136"/>
    <mergeCell ref="J131:J133"/>
    <mergeCell ref="K131:K133"/>
    <mergeCell ref="J134:J136"/>
    <mergeCell ref="K134:K136"/>
    <mergeCell ref="F134:F136"/>
    <mergeCell ref="G134:G136"/>
    <mergeCell ref="H134:H136"/>
    <mergeCell ref="I134:I136"/>
    <mergeCell ref="L131:L133"/>
    <mergeCell ref="V134:V136"/>
    <mergeCell ref="V131:V133"/>
    <mergeCell ref="S131:S133"/>
    <mergeCell ref="T131:T133"/>
    <mergeCell ref="M131:M133"/>
    <mergeCell ref="S134:S136"/>
    <mergeCell ref="T134:T136"/>
    <mergeCell ref="M134:M136"/>
    <mergeCell ref="W134:W136"/>
    <mergeCell ref="F137:F139"/>
    <mergeCell ref="G137:G139"/>
    <mergeCell ref="H137:H139"/>
    <mergeCell ref="I137:I139"/>
    <mergeCell ref="J137:J139"/>
    <mergeCell ref="K137:K139"/>
    <mergeCell ref="L134:L136"/>
    <mergeCell ref="U134:U136"/>
    <mergeCell ref="R134:R136"/>
    <mergeCell ref="B137:B139"/>
    <mergeCell ref="C137:C139"/>
    <mergeCell ref="D137:D139"/>
    <mergeCell ref="S137:S139"/>
    <mergeCell ref="E137:E139"/>
    <mergeCell ref="R137:R139"/>
    <mergeCell ref="T137:T139"/>
    <mergeCell ref="A140:A142"/>
    <mergeCell ref="B140:B142"/>
    <mergeCell ref="C140:C142"/>
    <mergeCell ref="D140:D142"/>
    <mergeCell ref="F140:F142"/>
    <mergeCell ref="J140:J142"/>
    <mergeCell ref="L137:L139"/>
    <mergeCell ref="M137:M139"/>
    <mergeCell ref="M140:M142"/>
    <mergeCell ref="C143:C145"/>
    <mergeCell ref="D143:D145"/>
    <mergeCell ref="V137:V139"/>
    <mergeCell ref="W137:W139"/>
    <mergeCell ref="T140:T142"/>
    <mergeCell ref="U140:U142"/>
    <mergeCell ref="W140:W142"/>
    <mergeCell ref="K140:K142"/>
    <mergeCell ref="L140:L142"/>
    <mergeCell ref="E140:E142"/>
    <mergeCell ref="R140:R142"/>
    <mergeCell ref="S140:S142"/>
    <mergeCell ref="V140:V142"/>
    <mergeCell ref="E143:E145"/>
    <mergeCell ref="G140:G142"/>
    <mergeCell ref="H140:H142"/>
    <mergeCell ref="I140:I142"/>
    <mergeCell ref="F143:F145"/>
    <mergeCell ref="G143:G145"/>
    <mergeCell ref="H143:H145"/>
    <mergeCell ref="I143:I145"/>
    <mergeCell ref="J143:J145"/>
    <mergeCell ref="K143:K145"/>
    <mergeCell ref="L143:L145"/>
    <mergeCell ref="J152:J154"/>
    <mergeCell ref="K152:K154"/>
    <mergeCell ref="L152:L154"/>
    <mergeCell ref="W143:W145"/>
    <mergeCell ref="R143:R145"/>
    <mergeCell ref="S143:S145"/>
    <mergeCell ref="M143:M145"/>
    <mergeCell ref="U143:U145"/>
    <mergeCell ref="V143:V145"/>
    <mergeCell ref="T143:T145"/>
    <mergeCell ref="D152:D154"/>
    <mergeCell ref="G152:G154"/>
    <mergeCell ref="H152:H154"/>
    <mergeCell ref="I152:I154"/>
    <mergeCell ref="E152:E154"/>
    <mergeCell ref="F152:F154"/>
    <mergeCell ref="W146:W148"/>
    <mergeCell ref="M152:M154"/>
    <mergeCell ref="V152:V154"/>
    <mergeCell ref="W152:W154"/>
    <mergeCell ref="T152:T154"/>
    <mergeCell ref="U152:U154"/>
    <mergeCell ref="R152:R154"/>
    <mergeCell ref="S152:S154"/>
    <mergeCell ref="V146:V148"/>
    <mergeCell ref="R149:R151"/>
    <mergeCell ref="S149:S151"/>
    <mergeCell ref="T149:T151"/>
    <mergeCell ref="U149:U151"/>
    <mergeCell ref="V149:V151"/>
    <mergeCell ref="W164:W166"/>
    <mergeCell ref="W167:W169"/>
    <mergeCell ref="C14:C16"/>
    <mergeCell ref="C17:C19"/>
    <mergeCell ref="W158:W160"/>
    <mergeCell ref="W161:W163"/>
    <mergeCell ref="R146:R148"/>
    <mergeCell ref="S146:S148"/>
    <mergeCell ref="T146:T148"/>
    <mergeCell ref="U146:U148"/>
    <mergeCell ref="C89:C91"/>
    <mergeCell ref="C125:C127"/>
    <mergeCell ref="C116:C118"/>
    <mergeCell ref="D5:D7"/>
    <mergeCell ref="D77:D79"/>
    <mergeCell ref="C74:C76"/>
    <mergeCell ref="C77:C79"/>
    <mergeCell ref="C80:C82"/>
    <mergeCell ref="C83:C85"/>
    <mergeCell ref="C98:C100"/>
    <mergeCell ref="C62:C64"/>
    <mergeCell ref="C50:C52"/>
    <mergeCell ref="C68:C70"/>
    <mergeCell ref="C65:C67"/>
    <mergeCell ref="C56:C58"/>
    <mergeCell ref="A137:A139"/>
    <mergeCell ref="A146:A148"/>
    <mergeCell ref="A149:A151"/>
    <mergeCell ref="A155:C155"/>
    <mergeCell ref="B149:B151"/>
    <mergeCell ref="A152:A154"/>
    <mergeCell ref="B152:B154"/>
    <mergeCell ref="C152:C154"/>
    <mergeCell ref="A143:A145"/>
    <mergeCell ref="B143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ER18"/>
  <sheetViews>
    <sheetView workbookViewId="0" topLeftCell="A1">
      <selection activeCell="L13" sqref="L13:L15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13.140625" style="14" customWidth="1"/>
    <col min="4" max="4" width="12.57421875" style="14" customWidth="1"/>
    <col min="5" max="5" width="8.710937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57421875" style="62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14" customWidth="1"/>
    <col min="24" max="16384" width="9.140625" style="14" customWidth="1"/>
  </cols>
  <sheetData>
    <row r="1" spans="1:16" s="4" customFormat="1" ht="35.25" customHeight="1" thickBot="1">
      <c r="A1" s="3"/>
      <c r="B1" s="3"/>
      <c r="C1" s="364" t="s">
        <v>924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48" s="78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524" t="s">
        <v>15</v>
      </c>
      <c r="J2" s="525"/>
      <c r="K2" s="526"/>
      <c r="L2" s="527" t="s">
        <v>24</v>
      </c>
      <c r="M2" s="528"/>
      <c r="N2" s="361" t="s">
        <v>23</v>
      </c>
      <c r="O2" s="362"/>
      <c r="P2" s="363"/>
      <c r="Q2" s="121" t="s">
        <v>11</v>
      </c>
      <c r="R2" s="529" t="s">
        <v>293</v>
      </c>
      <c r="S2" s="530"/>
      <c r="T2" s="531"/>
      <c r="U2" s="461" t="s">
        <v>237</v>
      </c>
      <c r="V2" s="520" t="s">
        <v>1328</v>
      </c>
      <c r="W2" s="466" t="s">
        <v>14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</row>
    <row r="3" spans="1:148" s="78" customFormat="1" ht="48.7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125" t="s">
        <v>44</v>
      </c>
      <c r="L3" s="84" t="s">
        <v>21</v>
      </c>
      <c r="M3" s="84" t="s">
        <v>22</v>
      </c>
      <c r="N3" s="91" t="s">
        <v>380</v>
      </c>
      <c r="O3" s="92" t="s">
        <v>9</v>
      </c>
      <c r="P3" s="92" t="s">
        <v>10</v>
      </c>
      <c r="Q3" s="92" t="s">
        <v>11</v>
      </c>
      <c r="R3" s="87" t="s">
        <v>292</v>
      </c>
      <c r="S3" s="88" t="s">
        <v>295</v>
      </c>
      <c r="T3" s="89" t="s">
        <v>294</v>
      </c>
      <c r="U3" s="461"/>
      <c r="V3" s="520"/>
      <c r="W3" s="467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</row>
    <row r="4" spans="1:23" s="12" customFormat="1" ht="18" customHeight="1">
      <c r="A4" s="356">
        <v>1</v>
      </c>
      <c r="B4" s="344" t="s">
        <v>925</v>
      </c>
      <c r="C4" s="344" t="s">
        <v>925</v>
      </c>
      <c r="D4" s="353" t="s">
        <v>926</v>
      </c>
      <c r="E4" s="344">
        <v>500</v>
      </c>
      <c r="F4" s="344" t="s">
        <v>927</v>
      </c>
      <c r="G4" s="344" t="s">
        <v>928</v>
      </c>
      <c r="H4" s="344">
        <v>426</v>
      </c>
      <c r="I4" s="310">
        <v>3</v>
      </c>
      <c r="J4" s="310">
        <v>0.5</v>
      </c>
      <c r="K4" s="532">
        <f>0.6*9.81*J4*I4</f>
        <v>8.829</v>
      </c>
      <c r="L4" s="314">
        <v>40</v>
      </c>
      <c r="M4" s="323">
        <f>L4*120</f>
        <v>4800</v>
      </c>
      <c r="N4" s="10" t="s">
        <v>7</v>
      </c>
      <c r="O4" s="10"/>
      <c r="P4" s="10"/>
      <c r="Q4" s="10"/>
      <c r="R4" s="63">
        <f>(O4*P4*Q4*80*2)</f>
        <v>0</v>
      </c>
      <c r="S4" s="314">
        <f>M4*0.65+L4*110+L4*12+M4*0.1</f>
        <v>8480</v>
      </c>
      <c r="T4" s="323">
        <f>4400+I4*1.22*100</f>
        <v>4766</v>
      </c>
      <c r="U4" s="331">
        <v>1500</v>
      </c>
      <c r="V4" s="332">
        <f>U4+T4+S4+R4+R5+R6</f>
        <v>54246</v>
      </c>
      <c r="W4" s="344" t="s">
        <v>177</v>
      </c>
    </row>
    <row r="5" spans="1:23" s="12" customFormat="1" ht="18" customHeight="1">
      <c r="A5" s="311"/>
      <c r="B5" s="327"/>
      <c r="C5" s="327"/>
      <c r="D5" s="495"/>
      <c r="E5" s="327"/>
      <c r="F5" s="327"/>
      <c r="G5" s="327"/>
      <c r="H5" s="327"/>
      <c r="I5" s="310"/>
      <c r="J5" s="310"/>
      <c r="K5" s="532"/>
      <c r="L5" s="315"/>
      <c r="M5" s="324"/>
      <c r="N5" s="10" t="s">
        <v>534</v>
      </c>
      <c r="O5" s="10"/>
      <c r="P5" s="10"/>
      <c r="Q5" s="10"/>
      <c r="R5" s="63">
        <f>(O5*P5*Q5*80*2)</f>
        <v>0</v>
      </c>
      <c r="S5" s="315"/>
      <c r="T5" s="324"/>
      <c r="U5" s="331"/>
      <c r="V5" s="331"/>
      <c r="W5" s="327"/>
    </row>
    <row r="6" spans="1:23" s="12" customFormat="1" ht="18" customHeight="1" thickBot="1">
      <c r="A6" s="333"/>
      <c r="B6" s="328"/>
      <c r="C6" s="328"/>
      <c r="D6" s="496"/>
      <c r="E6" s="328"/>
      <c r="F6" s="328"/>
      <c r="G6" s="328"/>
      <c r="H6" s="328"/>
      <c r="I6" s="311"/>
      <c r="J6" s="311"/>
      <c r="K6" s="533"/>
      <c r="L6" s="316"/>
      <c r="M6" s="325"/>
      <c r="N6" s="13" t="s">
        <v>8</v>
      </c>
      <c r="O6" s="10">
        <v>100</v>
      </c>
      <c r="P6" s="10">
        <v>1</v>
      </c>
      <c r="Q6" s="10">
        <v>2</v>
      </c>
      <c r="R6" s="63">
        <f>(O6*P6*Q6*80*2)+7500</f>
        <v>39500</v>
      </c>
      <c r="S6" s="316"/>
      <c r="T6" s="325"/>
      <c r="U6" s="331"/>
      <c r="V6" s="331"/>
      <c r="W6" s="328"/>
    </row>
    <row r="7" spans="1:23" s="12" customFormat="1" ht="18" customHeight="1">
      <c r="A7" s="333">
        <v>2</v>
      </c>
      <c r="B7" s="344" t="s">
        <v>925</v>
      </c>
      <c r="C7" s="310" t="s">
        <v>925</v>
      </c>
      <c r="D7" s="326" t="s">
        <v>929</v>
      </c>
      <c r="E7" s="310">
        <v>300</v>
      </c>
      <c r="F7" s="326" t="s">
        <v>930</v>
      </c>
      <c r="G7" s="326" t="s">
        <v>931</v>
      </c>
      <c r="H7" s="326">
        <v>426</v>
      </c>
      <c r="I7" s="309">
        <v>2</v>
      </c>
      <c r="J7" s="309">
        <v>0.5</v>
      </c>
      <c r="K7" s="532">
        <f>0.6*9.81*J7*I7</f>
        <v>5.886</v>
      </c>
      <c r="L7" s="314">
        <v>80</v>
      </c>
      <c r="M7" s="323">
        <f>L7*120</f>
        <v>9600</v>
      </c>
      <c r="N7" s="13" t="s">
        <v>7</v>
      </c>
      <c r="O7" s="13"/>
      <c r="P7" s="13"/>
      <c r="Q7" s="13"/>
      <c r="R7" s="63"/>
      <c r="S7" s="314">
        <f>M7*0.65+L7*110+L7*12+M7*0.1</f>
        <v>16960</v>
      </c>
      <c r="T7" s="323">
        <f>4400+I7*1.22*100</f>
        <v>4644</v>
      </c>
      <c r="U7" s="331">
        <v>1501</v>
      </c>
      <c r="V7" s="332">
        <f>U7+T7+S7+R7+R8+R9</f>
        <v>23105</v>
      </c>
      <c r="W7" s="326" t="s">
        <v>177</v>
      </c>
    </row>
    <row r="8" spans="1:23" s="12" customFormat="1" ht="18" customHeight="1">
      <c r="A8" s="333"/>
      <c r="B8" s="327"/>
      <c r="C8" s="310"/>
      <c r="D8" s="327"/>
      <c r="E8" s="310"/>
      <c r="F8" s="327"/>
      <c r="G8" s="327"/>
      <c r="H8" s="327"/>
      <c r="I8" s="310"/>
      <c r="J8" s="310"/>
      <c r="K8" s="532"/>
      <c r="L8" s="315"/>
      <c r="M8" s="324"/>
      <c r="N8" s="10" t="s">
        <v>534</v>
      </c>
      <c r="O8" s="13"/>
      <c r="P8" s="13"/>
      <c r="Q8" s="13"/>
      <c r="R8" s="64"/>
      <c r="S8" s="315"/>
      <c r="T8" s="324"/>
      <c r="U8" s="331"/>
      <c r="V8" s="331"/>
      <c r="W8" s="327"/>
    </row>
    <row r="9" spans="1:23" s="12" customFormat="1" ht="18" customHeight="1" thickBot="1">
      <c r="A9" s="333"/>
      <c r="B9" s="328"/>
      <c r="C9" s="311"/>
      <c r="D9" s="328"/>
      <c r="E9" s="311"/>
      <c r="F9" s="328"/>
      <c r="G9" s="328"/>
      <c r="H9" s="328"/>
      <c r="I9" s="311"/>
      <c r="J9" s="311"/>
      <c r="K9" s="533"/>
      <c r="L9" s="316"/>
      <c r="M9" s="325"/>
      <c r="N9" s="13" t="s">
        <v>8</v>
      </c>
      <c r="O9" s="13">
        <v>100</v>
      </c>
      <c r="P9" s="13">
        <v>1</v>
      </c>
      <c r="Q9" s="13">
        <v>2</v>
      </c>
      <c r="R9" s="64"/>
      <c r="S9" s="316"/>
      <c r="T9" s="325"/>
      <c r="U9" s="331"/>
      <c r="V9" s="331"/>
      <c r="W9" s="328"/>
    </row>
    <row r="10" spans="1:23" s="12" customFormat="1" ht="18" customHeight="1">
      <c r="A10" s="311">
        <v>3</v>
      </c>
      <c r="B10" s="344" t="s">
        <v>925</v>
      </c>
      <c r="C10" s="310" t="s">
        <v>925</v>
      </c>
      <c r="D10" s="326" t="s">
        <v>932</v>
      </c>
      <c r="E10" s="326">
        <v>300</v>
      </c>
      <c r="F10" s="326" t="s">
        <v>933</v>
      </c>
      <c r="G10" s="326" t="s">
        <v>934</v>
      </c>
      <c r="H10" s="326">
        <v>426</v>
      </c>
      <c r="I10" s="309">
        <v>2</v>
      </c>
      <c r="J10" s="309">
        <v>0.6</v>
      </c>
      <c r="K10" s="532">
        <f>0.6*9.81*J10*I10</f>
        <v>7.0632</v>
      </c>
      <c r="L10" s="314">
        <v>70</v>
      </c>
      <c r="M10" s="323">
        <f>L10*120</f>
        <v>8400</v>
      </c>
      <c r="N10" s="13" t="s">
        <v>7</v>
      </c>
      <c r="O10" s="13"/>
      <c r="P10" s="13"/>
      <c r="Q10" s="13"/>
      <c r="R10" s="63">
        <f>(Q12*P12*O12*80*2)+7500</f>
        <v>39500</v>
      </c>
      <c r="S10" s="314">
        <f>M10*0.65+L10*110+L10*12+M10*0.1</f>
        <v>14840</v>
      </c>
      <c r="T10" s="323">
        <f>4400+I10*1.22*100</f>
        <v>4644</v>
      </c>
      <c r="U10" s="331">
        <v>1500</v>
      </c>
      <c r="V10" s="332">
        <f>U10+T10+S10+R10+R11+R12</f>
        <v>60484</v>
      </c>
      <c r="W10" s="344" t="s">
        <v>177</v>
      </c>
    </row>
    <row r="11" spans="1:23" s="12" customFormat="1" ht="18" customHeight="1">
      <c r="A11" s="311"/>
      <c r="B11" s="327"/>
      <c r="C11" s="310"/>
      <c r="D11" s="327"/>
      <c r="E11" s="327"/>
      <c r="F11" s="327"/>
      <c r="G11" s="327"/>
      <c r="H11" s="327"/>
      <c r="I11" s="310"/>
      <c r="J11" s="310"/>
      <c r="K11" s="532"/>
      <c r="L11" s="315"/>
      <c r="M11" s="324"/>
      <c r="N11" s="10" t="s">
        <v>534</v>
      </c>
      <c r="O11" s="13"/>
      <c r="P11" s="13"/>
      <c r="Q11" s="13"/>
      <c r="R11" s="64"/>
      <c r="S11" s="315"/>
      <c r="T11" s="324"/>
      <c r="U11" s="331"/>
      <c r="V11" s="331"/>
      <c r="W11" s="327"/>
    </row>
    <row r="12" spans="1:23" s="12" customFormat="1" ht="18" customHeight="1" thickBot="1">
      <c r="A12" s="333"/>
      <c r="B12" s="328"/>
      <c r="C12" s="311"/>
      <c r="D12" s="328"/>
      <c r="E12" s="328"/>
      <c r="F12" s="328"/>
      <c r="G12" s="328"/>
      <c r="H12" s="328"/>
      <c r="I12" s="311"/>
      <c r="J12" s="311"/>
      <c r="K12" s="533"/>
      <c r="L12" s="316"/>
      <c r="M12" s="325"/>
      <c r="N12" s="13" t="s">
        <v>8</v>
      </c>
      <c r="O12" s="13">
        <v>100</v>
      </c>
      <c r="P12" s="13">
        <v>1</v>
      </c>
      <c r="Q12" s="13">
        <v>2</v>
      </c>
      <c r="R12" s="64"/>
      <c r="S12" s="316"/>
      <c r="T12" s="325"/>
      <c r="U12" s="331"/>
      <c r="V12" s="331"/>
      <c r="W12" s="328"/>
    </row>
    <row r="13" spans="1:23" s="12" customFormat="1" ht="18" customHeight="1">
      <c r="A13" s="333">
        <v>4</v>
      </c>
      <c r="B13" s="344" t="s">
        <v>925</v>
      </c>
      <c r="C13" s="310" t="s">
        <v>935</v>
      </c>
      <c r="D13" s="326" t="s">
        <v>936</v>
      </c>
      <c r="E13" s="326">
        <v>400</v>
      </c>
      <c r="F13" s="326" t="s">
        <v>937</v>
      </c>
      <c r="G13" s="326" t="s">
        <v>938</v>
      </c>
      <c r="H13" s="326">
        <v>449</v>
      </c>
      <c r="I13" s="309">
        <v>2.5</v>
      </c>
      <c r="J13" s="309">
        <v>2</v>
      </c>
      <c r="K13" s="532">
        <f>0.6*9.81*J13*I13</f>
        <v>29.43</v>
      </c>
      <c r="L13" s="314">
        <v>70</v>
      </c>
      <c r="M13" s="323">
        <f>L13*120</f>
        <v>8400</v>
      </c>
      <c r="N13" s="13" t="s">
        <v>7</v>
      </c>
      <c r="O13" s="13"/>
      <c r="P13" s="13"/>
      <c r="Q13" s="13"/>
      <c r="R13" s="63">
        <f>(O13*P13*Q13*80*2)</f>
        <v>0</v>
      </c>
      <c r="S13" s="314">
        <f>M13*0.65+L13*110+L13*12+M13*0.1</f>
        <v>14840</v>
      </c>
      <c r="T13" s="323">
        <f>4400+I13*1.22*100</f>
        <v>4705</v>
      </c>
      <c r="U13" s="331">
        <v>1500</v>
      </c>
      <c r="V13" s="332">
        <f>U13+T13+S13+R13+R14+R15</f>
        <v>100545</v>
      </c>
      <c r="W13" s="326" t="s">
        <v>177</v>
      </c>
    </row>
    <row r="14" spans="1:23" s="12" customFormat="1" ht="18" customHeight="1">
      <c r="A14" s="333"/>
      <c r="B14" s="327"/>
      <c r="C14" s="310"/>
      <c r="D14" s="327"/>
      <c r="E14" s="327"/>
      <c r="F14" s="327"/>
      <c r="G14" s="327"/>
      <c r="H14" s="327"/>
      <c r="I14" s="310"/>
      <c r="J14" s="310"/>
      <c r="K14" s="532"/>
      <c r="L14" s="315"/>
      <c r="M14" s="324"/>
      <c r="N14" s="10" t="s">
        <v>534</v>
      </c>
      <c r="O14" s="13"/>
      <c r="P14" s="13"/>
      <c r="Q14" s="13"/>
      <c r="R14" s="63">
        <f>(O14*P14*Q14*80*2)</f>
        <v>0</v>
      </c>
      <c r="S14" s="315"/>
      <c r="T14" s="324"/>
      <c r="U14" s="331"/>
      <c r="V14" s="331"/>
      <c r="W14" s="327"/>
    </row>
    <row r="15" spans="1:23" s="12" customFormat="1" ht="18" customHeight="1">
      <c r="A15" s="333"/>
      <c r="B15" s="328"/>
      <c r="C15" s="311"/>
      <c r="D15" s="328"/>
      <c r="E15" s="328"/>
      <c r="F15" s="328"/>
      <c r="G15" s="328"/>
      <c r="H15" s="328"/>
      <c r="I15" s="311"/>
      <c r="J15" s="311"/>
      <c r="K15" s="533"/>
      <c r="L15" s="316"/>
      <c r="M15" s="325"/>
      <c r="N15" s="13" t="s">
        <v>8</v>
      </c>
      <c r="O15" s="13">
        <v>100</v>
      </c>
      <c r="P15" s="13">
        <v>1.5</v>
      </c>
      <c r="Q15" s="13">
        <v>3</v>
      </c>
      <c r="R15" s="63">
        <f>(O15*P15*Q15*80*2)+7500</f>
        <v>79500</v>
      </c>
      <c r="S15" s="316"/>
      <c r="T15" s="325"/>
      <c r="U15" s="331"/>
      <c r="V15" s="331"/>
      <c r="W15" s="328"/>
    </row>
    <row r="16" spans="1:24" s="7" customFormat="1" ht="18" customHeight="1">
      <c r="A16" s="377" t="s">
        <v>373</v>
      </c>
      <c r="B16" s="378"/>
      <c r="C16" s="378"/>
      <c r="D16" s="379"/>
      <c r="E16" s="335">
        <f>SUM(E4:E15)</f>
        <v>1500</v>
      </c>
      <c r="F16" s="338"/>
      <c r="G16" s="338"/>
      <c r="H16" s="335"/>
      <c r="I16" s="335"/>
      <c r="J16" s="335"/>
      <c r="K16" s="534">
        <f>SUM(K4:K15)</f>
        <v>51.2082</v>
      </c>
      <c r="L16" s="336"/>
      <c r="M16" s="335"/>
      <c r="N16" s="16"/>
      <c r="O16" s="17"/>
      <c r="P16" s="17"/>
      <c r="Q16" s="17"/>
      <c r="R16" s="535"/>
      <c r="S16" s="536"/>
      <c r="T16" s="535"/>
      <c r="U16" s="335"/>
      <c r="V16" s="336">
        <f>SUM(V4:V15)</f>
        <v>238380</v>
      </c>
      <c r="W16" s="341"/>
      <c r="X16" s="18"/>
    </row>
    <row r="17" spans="1:24" s="7" customFormat="1" ht="18" customHeight="1">
      <c r="A17" s="380"/>
      <c r="B17" s="381"/>
      <c r="C17" s="381"/>
      <c r="D17" s="382"/>
      <c r="E17" s="335">
        <f>SUM(E16:E16)</f>
        <v>1500</v>
      </c>
      <c r="F17" s="338"/>
      <c r="G17" s="338"/>
      <c r="H17" s="335"/>
      <c r="I17" s="335"/>
      <c r="J17" s="335"/>
      <c r="K17" s="534">
        <f>SUM(K16:K16)</f>
        <v>51.2082</v>
      </c>
      <c r="L17" s="336"/>
      <c r="M17" s="335"/>
      <c r="N17" s="19"/>
      <c r="O17" s="17"/>
      <c r="P17" s="17"/>
      <c r="Q17" s="17"/>
      <c r="R17" s="342"/>
      <c r="S17" s="537"/>
      <c r="T17" s="539"/>
      <c r="U17" s="335"/>
      <c r="V17" s="335"/>
      <c r="W17" s="341"/>
      <c r="X17" s="18"/>
    </row>
    <row r="18" spans="1:24" s="7" customFormat="1" ht="18" customHeight="1">
      <c r="A18" s="383"/>
      <c r="B18" s="384"/>
      <c r="C18" s="384"/>
      <c r="D18" s="385"/>
      <c r="E18" s="335">
        <f>SUM(E16:E17)</f>
        <v>3000</v>
      </c>
      <c r="F18" s="338"/>
      <c r="G18" s="338"/>
      <c r="H18" s="335"/>
      <c r="I18" s="335"/>
      <c r="J18" s="335"/>
      <c r="K18" s="534">
        <f>SUM(K16:K17)</f>
        <v>102.4164</v>
      </c>
      <c r="L18" s="336"/>
      <c r="M18" s="335"/>
      <c r="N18" s="16"/>
      <c r="O18" s="17"/>
      <c r="P18" s="17"/>
      <c r="Q18" s="17"/>
      <c r="R18" s="343"/>
      <c r="S18" s="538"/>
      <c r="T18" s="540"/>
      <c r="U18" s="335"/>
      <c r="V18" s="335"/>
      <c r="W18" s="341"/>
      <c r="X18" s="18"/>
    </row>
  </sheetData>
  <mergeCells count="102">
    <mergeCell ref="U16:U18"/>
    <mergeCell ref="V16:V18"/>
    <mergeCell ref="W16:W18"/>
    <mergeCell ref="M16:M18"/>
    <mergeCell ref="R16:R18"/>
    <mergeCell ref="S16:S18"/>
    <mergeCell ref="T16:T18"/>
    <mergeCell ref="W13:W15"/>
    <mergeCell ref="A16:D18"/>
    <mergeCell ref="E16:E18"/>
    <mergeCell ref="F16:F18"/>
    <mergeCell ref="G16:G18"/>
    <mergeCell ref="H16:H18"/>
    <mergeCell ref="I16:I18"/>
    <mergeCell ref="J16:J18"/>
    <mergeCell ref="K16:K18"/>
    <mergeCell ref="L16:L18"/>
    <mergeCell ref="S13:S15"/>
    <mergeCell ref="T13:T15"/>
    <mergeCell ref="U13:U15"/>
    <mergeCell ref="V13:V15"/>
    <mergeCell ref="J13:J15"/>
    <mergeCell ref="K13:K15"/>
    <mergeCell ref="L13:L15"/>
    <mergeCell ref="M13:M15"/>
    <mergeCell ref="W10:W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S10:S12"/>
    <mergeCell ref="T10:T12"/>
    <mergeCell ref="U10:U12"/>
    <mergeCell ref="V10:V12"/>
    <mergeCell ref="J10:J12"/>
    <mergeCell ref="K10:K12"/>
    <mergeCell ref="L10:L12"/>
    <mergeCell ref="M10:M12"/>
    <mergeCell ref="W7:W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S7:S9"/>
    <mergeCell ref="T7:T9"/>
    <mergeCell ref="U7:U9"/>
    <mergeCell ref="V7:V9"/>
    <mergeCell ref="J7:J9"/>
    <mergeCell ref="K7:K9"/>
    <mergeCell ref="L7:L9"/>
    <mergeCell ref="M7:M9"/>
    <mergeCell ref="W4:W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S4:S6"/>
    <mergeCell ref="T4:T6"/>
    <mergeCell ref="U4:U6"/>
    <mergeCell ref="V4:V6"/>
    <mergeCell ref="J4:J6"/>
    <mergeCell ref="K4:K6"/>
    <mergeCell ref="L4:L6"/>
    <mergeCell ref="M4:M6"/>
    <mergeCell ref="W2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R2:T2"/>
    <mergeCell ref="N2:P2"/>
    <mergeCell ref="U2:U3"/>
    <mergeCell ref="V2:V3"/>
    <mergeCell ref="C1:P1"/>
    <mergeCell ref="A2:A3"/>
    <mergeCell ref="B2:B3"/>
    <mergeCell ref="C2:C3"/>
    <mergeCell ref="D2:D3"/>
    <mergeCell ref="E2:E3"/>
    <mergeCell ref="F2:H2"/>
    <mergeCell ref="I2:K2"/>
    <mergeCell ref="L2:M2"/>
  </mergeCells>
  <printOptions/>
  <pageMargins left="0.75" right="0.75" top="1" bottom="1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X78"/>
  <sheetViews>
    <sheetView workbookViewId="0" topLeftCell="A1">
      <selection activeCell="A76" sqref="A76:D78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11.140625" style="14" customWidth="1"/>
    <col min="4" max="4" width="12.57421875" style="14" customWidth="1"/>
    <col min="5" max="5" width="8.710937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57421875" style="62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14" customWidth="1"/>
    <col min="24" max="16384" width="9.140625" style="14" customWidth="1"/>
  </cols>
  <sheetData>
    <row r="1" spans="1:16" s="4" customFormat="1" ht="35.25" customHeight="1" thickBot="1">
      <c r="A1" s="3"/>
      <c r="B1" s="3"/>
      <c r="C1" s="364" t="s">
        <v>834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3" s="151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6"/>
      <c r="N2" s="361" t="s">
        <v>23</v>
      </c>
      <c r="O2" s="362"/>
      <c r="P2" s="362"/>
      <c r="Q2" s="363"/>
      <c r="R2" s="529" t="s">
        <v>293</v>
      </c>
      <c r="S2" s="530"/>
      <c r="T2" s="531"/>
      <c r="U2" s="461" t="s">
        <v>237</v>
      </c>
      <c r="V2" s="520" t="s">
        <v>1328</v>
      </c>
      <c r="W2" s="466" t="s">
        <v>14</v>
      </c>
    </row>
    <row r="3" spans="1:23" s="151" customFormat="1" ht="48.7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125" t="s">
        <v>44</v>
      </c>
      <c r="L3" s="84" t="s">
        <v>21</v>
      </c>
      <c r="M3" s="84" t="s">
        <v>1323</v>
      </c>
      <c r="N3" s="91" t="s">
        <v>380</v>
      </c>
      <c r="O3" s="92" t="s">
        <v>9</v>
      </c>
      <c r="P3" s="92" t="s">
        <v>10</v>
      </c>
      <c r="Q3" s="92" t="s">
        <v>11</v>
      </c>
      <c r="R3" s="87" t="s">
        <v>292</v>
      </c>
      <c r="S3" s="88" t="s">
        <v>295</v>
      </c>
      <c r="T3" s="89" t="s">
        <v>294</v>
      </c>
      <c r="U3" s="461"/>
      <c r="V3" s="520"/>
      <c r="W3" s="467"/>
    </row>
    <row r="4" spans="1:23" s="140" customFormat="1" ht="18" customHeight="1">
      <c r="A4" s="356">
        <v>1</v>
      </c>
      <c r="B4" s="344" t="s">
        <v>835</v>
      </c>
      <c r="C4" s="344" t="s">
        <v>836</v>
      </c>
      <c r="D4" s="353" t="s">
        <v>837</v>
      </c>
      <c r="E4" s="344">
        <v>300</v>
      </c>
      <c r="F4" s="344" t="s">
        <v>838</v>
      </c>
      <c r="G4" s="344" t="s">
        <v>839</v>
      </c>
      <c r="H4" s="344">
        <v>1864</v>
      </c>
      <c r="I4" s="310">
        <v>21</v>
      </c>
      <c r="J4" s="310">
        <v>0.4</v>
      </c>
      <c r="K4" s="532">
        <f>0.6*9.81*J4*I4</f>
        <v>49.4424</v>
      </c>
      <c r="L4" s="314">
        <v>100</v>
      </c>
      <c r="M4" s="323">
        <f>L4*120</f>
        <v>12000</v>
      </c>
      <c r="N4" s="10" t="s">
        <v>7</v>
      </c>
      <c r="O4" s="10">
        <v>15</v>
      </c>
      <c r="P4" s="10">
        <v>2</v>
      </c>
      <c r="Q4" s="10">
        <v>2</v>
      </c>
      <c r="R4" s="63">
        <f>(O4*P4*Q4*80*2)</f>
        <v>9600</v>
      </c>
      <c r="S4" s="314">
        <f>+M4*0.65+L4*110+L4*12+M4*0.1</f>
        <v>21200</v>
      </c>
      <c r="T4" s="323">
        <f>4400+I4*1.22*100</f>
        <v>6962</v>
      </c>
      <c r="U4" s="331">
        <v>1500</v>
      </c>
      <c r="V4" s="332">
        <f>U4+T4+S4+R4+R5+R6</f>
        <v>91562</v>
      </c>
      <c r="W4" s="344" t="s">
        <v>915</v>
      </c>
    </row>
    <row r="5" spans="1:23" s="140" customFormat="1" ht="18" customHeight="1">
      <c r="A5" s="311"/>
      <c r="B5" s="327"/>
      <c r="C5" s="327"/>
      <c r="D5" s="495"/>
      <c r="E5" s="327"/>
      <c r="F5" s="327"/>
      <c r="G5" s="327"/>
      <c r="H5" s="327"/>
      <c r="I5" s="310"/>
      <c r="J5" s="310"/>
      <c r="K5" s="532"/>
      <c r="L5" s="315"/>
      <c r="M5" s="324"/>
      <c r="N5" s="10" t="s">
        <v>534</v>
      </c>
      <c r="O5" s="10">
        <v>100</v>
      </c>
      <c r="P5" s="10">
        <v>1</v>
      </c>
      <c r="Q5" s="10">
        <v>2</v>
      </c>
      <c r="R5" s="63">
        <f>(O5*P5*Q5*80*2)</f>
        <v>32000</v>
      </c>
      <c r="S5" s="315"/>
      <c r="T5" s="324"/>
      <c r="U5" s="331"/>
      <c r="V5" s="331"/>
      <c r="W5" s="327"/>
    </row>
    <row r="6" spans="1:23" s="12" customFormat="1" ht="18" customHeight="1" thickBot="1">
      <c r="A6" s="333"/>
      <c r="B6" s="328"/>
      <c r="C6" s="328"/>
      <c r="D6" s="496"/>
      <c r="E6" s="328"/>
      <c r="F6" s="328"/>
      <c r="G6" s="328"/>
      <c r="H6" s="328"/>
      <c r="I6" s="311"/>
      <c r="J6" s="311"/>
      <c r="K6" s="533"/>
      <c r="L6" s="316"/>
      <c r="M6" s="325"/>
      <c r="N6" s="13" t="s">
        <v>8</v>
      </c>
      <c r="O6" s="10">
        <v>40</v>
      </c>
      <c r="P6" s="10">
        <v>1</v>
      </c>
      <c r="Q6" s="10">
        <v>2</v>
      </c>
      <c r="R6" s="63">
        <f>(O6*P6*Q6*80*2)+7500</f>
        <v>20300</v>
      </c>
      <c r="S6" s="316"/>
      <c r="T6" s="325"/>
      <c r="U6" s="331"/>
      <c r="V6" s="331"/>
      <c r="W6" s="328"/>
    </row>
    <row r="7" spans="1:23" s="12" customFormat="1" ht="18" customHeight="1">
      <c r="A7" s="333">
        <v>2</v>
      </c>
      <c r="B7" s="344" t="s">
        <v>835</v>
      </c>
      <c r="C7" s="310" t="s">
        <v>836</v>
      </c>
      <c r="D7" s="326" t="s">
        <v>837</v>
      </c>
      <c r="E7" s="310">
        <v>300</v>
      </c>
      <c r="F7" s="326" t="s">
        <v>840</v>
      </c>
      <c r="G7" s="326" t="s">
        <v>841</v>
      </c>
      <c r="H7" s="326">
        <v>1998</v>
      </c>
      <c r="I7" s="309">
        <v>18</v>
      </c>
      <c r="J7" s="309">
        <v>0.4</v>
      </c>
      <c r="K7" s="532">
        <f>0.6*9.81*J7*I7</f>
        <v>42.3792</v>
      </c>
      <c r="L7" s="314"/>
      <c r="M7" s="323">
        <f>L7*120</f>
        <v>0</v>
      </c>
      <c r="N7" s="13" t="s">
        <v>7</v>
      </c>
      <c r="O7" s="13"/>
      <c r="P7" s="13"/>
      <c r="Q7" s="13"/>
      <c r="R7" s="63"/>
      <c r="S7" s="314">
        <f>+M7*0.65+L7*110+L7*12+M7*0.1</f>
        <v>0</v>
      </c>
      <c r="T7" s="323"/>
      <c r="U7" s="331"/>
      <c r="V7" s="332">
        <f>U7+T7+S7+R7+R8+R9</f>
        <v>0</v>
      </c>
      <c r="W7" s="326" t="s">
        <v>842</v>
      </c>
    </row>
    <row r="8" spans="1:23" s="12" customFormat="1" ht="18" customHeight="1">
      <c r="A8" s="333"/>
      <c r="B8" s="327"/>
      <c r="C8" s="310"/>
      <c r="D8" s="327"/>
      <c r="E8" s="310"/>
      <c r="F8" s="327"/>
      <c r="G8" s="327"/>
      <c r="H8" s="327"/>
      <c r="I8" s="310"/>
      <c r="J8" s="310"/>
      <c r="K8" s="532"/>
      <c r="L8" s="315"/>
      <c r="M8" s="324"/>
      <c r="N8" s="10" t="s">
        <v>534</v>
      </c>
      <c r="O8" s="13"/>
      <c r="P8" s="13"/>
      <c r="Q8" s="13"/>
      <c r="R8" s="64"/>
      <c r="S8" s="315"/>
      <c r="T8" s="324"/>
      <c r="U8" s="331"/>
      <c r="V8" s="331"/>
      <c r="W8" s="327"/>
    </row>
    <row r="9" spans="1:23" s="12" customFormat="1" ht="18" customHeight="1" thickBot="1">
      <c r="A9" s="333"/>
      <c r="B9" s="328"/>
      <c r="C9" s="311"/>
      <c r="D9" s="328"/>
      <c r="E9" s="311"/>
      <c r="F9" s="328"/>
      <c r="G9" s="328"/>
      <c r="H9" s="328"/>
      <c r="I9" s="311"/>
      <c r="J9" s="311"/>
      <c r="K9" s="533"/>
      <c r="L9" s="316"/>
      <c r="M9" s="325"/>
      <c r="N9" s="13" t="s">
        <v>8</v>
      </c>
      <c r="O9" s="13"/>
      <c r="P9" s="13"/>
      <c r="Q9" s="13"/>
      <c r="R9" s="64"/>
      <c r="S9" s="316"/>
      <c r="T9" s="325"/>
      <c r="U9" s="331"/>
      <c r="V9" s="331"/>
      <c r="W9" s="328"/>
    </row>
    <row r="10" spans="1:23" s="12" customFormat="1" ht="18" customHeight="1">
      <c r="A10" s="311">
        <v>3</v>
      </c>
      <c r="B10" s="344" t="s">
        <v>835</v>
      </c>
      <c r="C10" s="310" t="s">
        <v>843</v>
      </c>
      <c r="D10" s="326" t="s">
        <v>712</v>
      </c>
      <c r="E10" s="326">
        <v>50</v>
      </c>
      <c r="F10" s="326" t="s">
        <v>844</v>
      </c>
      <c r="G10" s="326" t="s">
        <v>845</v>
      </c>
      <c r="H10" s="326">
        <v>1889</v>
      </c>
      <c r="I10" s="309">
        <v>9</v>
      </c>
      <c r="J10" s="309">
        <v>0.1</v>
      </c>
      <c r="K10" s="532">
        <f>0.6*9.81*J10*I10</f>
        <v>5.2974</v>
      </c>
      <c r="L10" s="314">
        <v>20</v>
      </c>
      <c r="M10" s="323">
        <f>L10*120</f>
        <v>2400</v>
      </c>
      <c r="N10" s="13" t="s">
        <v>7</v>
      </c>
      <c r="O10" s="13"/>
      <c r="P10" s="13"/>
      <c r="Q10" s="13"/>
      <c r="R10" s="63">
        <f>(Q12*P12*O12*80*2)+7500</f>
        <v>17100</v>
      </c>
      <c r="S10" s="314">
        <f>+M10*0.65+L10*110+L10*12+M10*0.1</f>
        <v>4240</v>
      </c>
      <c r="T10" s="323">
        <f>4400+I10*1.22*100</f>
        <v>5498</v>
      </c>
      <c r="U10" s="331">
        <v>1500</v>
      </c>
      <c r="V10" s="332">
        <f>U10+T10+S10+R10+R11+R12</f>
        <v>28338</v>
      </c>
      <c r="W10" s="344" t="s">
        <v>177</v>
      </c>
    </row>
    <row r="11" spans="1:23" s="12" customFormat="1" ht="18" customHeight="1">
      <c r="A11" s="311"/>
      <c r="B11" s="327"/>
      <c r="C11" s="310"/>
      <c r="D11" s="327"/>
      <c r="E11" s="327"/>
      <c r="F11" s="327"/>
      <c r="G11" s="327"/>
      <c r="H11" s="327"/>
      <c r="I11" s="310"/>
      <c r="J11" s="310"/>
      <c r="K11" s="532"/>
      <c r="L11" s="315"/>
      <c r="M11" s="324"/>
      <c r="N11" s="10" t="s">
        <v>534</v>
      </c>
      <c r="O11" s="13"/>
      <c r="P11" s="13"/>
      <c r="Q11" s="13"/>
      <c r="R11" s="64"/>
      <c r="S11" s="315"/>
      <c r="T11" s="324"/>
      <c r="U11" s="331"/>
      <c r="V11" s="331"/>
      <c r="W11" s="327"/>
    </row>
    <row r="12" spans="1:23" s="12" customFormat="1" ht="18" customHeight="1" thickBot="1">
      <c r="A12" s="333"/>
      <c r="B12" s="328"/>
      <c r="C12" s="311"/>
      <c r="D12" s="328"/>
      <c r="E12" s="328"/>
      <c r="F12" s="328"/>
      <c r="G12" s="328"/>
      <c r="H12" s="328"/>
      <c r="I12" s="311"/>
      <c r="J12" s="311"/>
      <c r="K12" s="533"/>
      <c r="L12" s="316"/>
      <c r="M12" s="325"/>
      <c r="N12" s="13" t="s">
        <v>8</v>
      </c>
      <c r="O12" s="13">
        <v>30</v>
      </c>
      <c r="P12" s="13">
        <v>1</v>
      </c>
      <c r="Q12" s="13">
        <v>2</v>
      </c>
      <c r="R12" s="64"/>
      <c r="S12" s="316"/>
      <c r="T12" s="325"/>
      <c r="U12" s="331"/>
      <c r="V12" s="331"/>
      <c r="W12" s="328"/>
    </row>
    <row r="13" spans="1:23" s="12" customFormat="1" ht="18" customHeight="1">
      <c r="A13" s="333">
        <v>4</v>
      </c>
      <c r="B13" s="344" t="s">
        <v>835</v>
      </c>
      <c r="C13" s="310" t="s">
        <v>846</v>
      </c>
      <c r="D13" s="326"/>
      <c r="E13" s="326">
        <v>250</v>
      </c>
      <c r="F13" s="326" t="s">
        <v>847</v>
      </c>
      <c r="G13" s="326" t="s">
        <v>848</v>
      </c>
      <c r="H13" s="326">
        <v>1465</v>
      </c>
      <c r="I13" s="309">
        <v>8</v>
      </c>
      <c r="J13" s="309">
        <v>1</v>
      </c>
      <c r="K13" s="532">
        <f>0.6*9.81*J13*I13</f>
        <v>47.088</v>
      </c>
      <c r="L13" s="314">
        <v>40</v>
      </c>
      <c r="M13" s="323">
        <f>L13*120</f>
        <v>4800</v>
      </c>
      <c r="N13" s="13" t="s">
        <v>7</v>
      </c>
      <c r="O13" s="13">
        <v>20</v>
      </c>
      <c r="P13" s="13">
        <v>3</v>
      </c>
      <c r="Q13" s="13">
        <v>2.5</v>
      </c>
      <c r="R13" s="63">
        <f>(O13*P13*Q13*80*2)</f>
        <v>24000</v>
      </c>
      <c r="S13" s="314">
        <f>+M13*0.65+L13*110+L13*12+M13*0.1</f>
        <v>8480</v>
      </c>
      <c r="T13" s="323">
        <f>4400+I13*1.22*100</f>
        <v>5376</v>
      </c>
      <c r="U13" s="331">
        <v>1500</v>
      </c>
      <c r="V13" s="332">
        <f>U13+T13+S13+R13+R14+R15</f>
        <v>72456</v>
      </c>
      <c r="W13" s="326" t="s">
        <v>916</v>
      </c>
    </row>
    <row r="14" spans="1:23" s="12" customFormat="1" ht="18" customHeight="1">
      <c r="A14" s="333"/>
      <c r="B14" s="327"/>
      <c r="C14" s="310"/>
      <c r="D14" s="327"/>
      <c r="E14" s="327"/>
      <c r="F14" s="327"/>
      <c r="G14" s="327"/>
      <c r="H14" s="327"/>
      <c r="I14" s="310"/>
      <c r="J14" s="310"/>
      <c r="K14" s="532"/>
      <c r="L14" s="315"/>
      <c r="M14" s="324"/>
      <c r="N14" s="10" t="s">
        <v>534</v>
      </c>
      <c r="O14" s="13"/>
      <c r="P14" s="13"/>
      <c r="Q14" s="13"/>
      <c r="R14" s="63">
        <f>(O14*P14*Q14*80*2)</f>
        <v>0</v>
      </c>
      <c r="S14" s="315"/>
      <c r="T14" s="324"/>
      <c r="U14" s="331"/>
      <c r="V14" s="331"/>
      <c r="W14" s="327"/>
    </row>
    <row r="15" spans="1:23" s="12" customFormat="1" ht="18" customHeight="1" thickBot="1">
      <c r="A15" s="333"/>
      <c r="B15" s="328"/>
      <c r="C15" s="311"/>
      <c r="D15" s="328"/>
      <c r="E15" s="328"/>
      <c r="F15" s="328"/>
      <c r="G15" s="328"/>
      <c r="H15" s="328"/>
      <c r="I15" s="311"/>
      <c r="J15" s="311"/>
      <c r="K15" s="533"/>
      <c r="L15" s="316"/>
      <c r="M15" s="325"/>
      <c r="N15" s="13" t="s">
        <v>8</v>
      </c>
      <c r="O15" s="13">
        <v>80</v>
      </c>
      <c r="P15" s="13">
        <v>1</v>
      </c>
      <c r="Q15" s="13">
        <v>2</v>
      </c>
      <c r="R15" s="63">
        <f>(O15*P15*Q15*80*2)+7500</f>
        <v>33100</v>
      </c>
      <c r="S15" s="316"/>
      <c r="T15" s="325"/>
      <c r="U15" s="331"/>
      <c r="V15" s="331"/>
      <c r="W15" s="328"/>
    </row>
    <row r="16" spans="1:23" s="12" customFormat="1" ht="18" customHeight="1">
      <c r="A16" s="311">
        <v>5</v>
      </c>
      <c r="B16" s="344" t="s">
        <v>835</v>
      </c>
      <c r="C16" s="310" t="s">
        <v>849</v>
      </c>
      <c r="D16" s="329" t="s">
        <v>850</v>
      </c>
      <c r="E16" s="326">
        <v>300</v>
      </c>
      <c r="F16" s="326" t="s">
        <v>851</v>
      </c>
      <c r="G16" s="326" t="s">
        <v>852</v>
      </c>
      <c r="H16" s="326">
        <v>1391</v>
      </c>
      <c r="I16" s="309">
        <v>9</v>
      </c>
      <c r="J16" s="309">
        <v>1</v>
      </c>
      <c r="K16" s="532">
        <f>0.6*9.81*J16*I16</f>
        <v>52.974000000000004</v>
      </c>
      <c r="L16" s="314">
        <v>40</v>
      </c>
      <c r="M16" s="323">
        <f>L16*120</f>
        <v>4800</v>
      </c>
      <c r="N16" s="13" t="s">
        <v>7</v>
      </c>
      <c r="O16" s="13">
        <v>20</v>
      </c>
      <c r="P16" s="13">
        <v>3</v>
      </c>
      <c r="Q16" s="13">
        <v>2.5</v>
      </c>
      <c r="R16" s="63">
        <f>(O16*P16*Q16*80*2)</f>
        <v>24000</v>
      </c>
      <c r="S16" s="314">
        <f>+M16*0.65+L16*110+L16*12+M16*0.1</f>
        <v>8480</v>
      </c>
      <c r="T16" s="323">
        <f>4400+I16*1.22*100</f>
        <v>5498</v>
      </c>
      <c r="U16" s="331">
        <v>1500</v>
      </c>
      <c r="V16" s="332">
        <f>U16+T16+S16+R16+R17+R18</f>
        <v>72578</v>
      </c>
      <c r="W16" s="344" t="s">
        <v>916</v>
      </c>
    </row>
    <row r="17" spans="1:23" s="12" customFormat="1" ht="18" customHeight="1">
      <c r="A17" s="311"/>
      <c r="B17" s="327"/>
      <c r="C17" s="310"/>
      <c r="D17" s="495"/>
      <c r="E17" s="327"/>
      <c r="F17" s="327"/>
      <c r="G17" s="327"/>
      <c r="H17" s="327"/>
      <c r="I17" s="310"/>
      <c r="J17" s="310"/>
      <c r="K17" s="532"/>
      <c r="L17" s="315"/>
      <c r="M17" s="324"/>
      <c r="N17" s="10" t="s">
        <v>534</v>
      </c>
      <c r="O17" s="13"/>
      <c r="P17" s="13"/>
      <c r="Q17" s="13"/>
      <c r="R17" s="63">
        <f>(O17*P17*Q17*80*2)</f>
        <v>0</v>
      </c>
      <c r="S17" s="315"/>
      <c r="T17" s="324"/>
      <c r="U17" s="331"/>
      <c r="V17" s="331"/>
      <c r="W17" s="327"/>
    </row>
    <row r="18" spans="1:23" s="12" customFormat="1" ht="18" customHeight="1" thickBot="1">
      <c r="A18" s="333"/>
      <c r="B18" s="328"/>
      <c r="C18" s="311"/>
      <c r="D18" s="496"/>
      <c r="E18" s="328"/>
      <c r="F18" s="328"/>
      <c r="G18" s="328"/>
      <c r="H18" s="328"/>
      <c r="I18" s="311"/>
      <c r="J18" s="311"/>
      <c r="K18" s="533"/>
      <c r="L18" s="316"/>
      <c r="M18" s="325"/>
      <c r="N18" s="13" t="s">
        <v>8</v>
      </c>
      <c r="O18" s="13">
        <v>80</v>
      </c>
      <c r="P18" s="13">
        <v>1</v>
      </c>
      <c r="Q18" s="13">
        <v>2</v>
      </c>
      <c r="R18" s="63">
        <f>(O18*P18*Q18*80*2)+7500</f>
        <v>33100</v>
      </c>
      <c r="S18" s="316"/>
      <c r="T18" s="325"/>
      <c r="U18" s="331"/>
      <c r="V18" s="331"/>
      <c r="W18" s="328"/>
    </row>
    <row r="19" spans="1:23" s="12" customFormat="1" ht="18" customHeight="1">
      <c r="A19" s="333">
        <v>6</v>
      </c>
      <c r="B19" s="344" t="s">
        <v>835</v>
      </c>
      <c r="C19" s="310" t="s">
        <v>853</v>
      </c>
      <c r="D19" s="329" t="s">
        <v>854</v>
      </c>
      <c r="E19" s="326">
        <v>80</v>
      </c>
      <c r="F19" s="326" t="s">
        <v>855</v>
      </c>
      <c r="G19" s="326" t="s">
        <v>856</v>
      </c>
      <c r="H19" s="326">
        <v>1391</v>
      </c>
      <c r="I19" s="309">
        <v>4.5</v>
      </c>
      <c r="J19" s="309">
        <v>0.8</v>
      </c>
      <c r="K19" s="532">
        <f>0.6*9.81*J19*I19</f>
        <v>21.1896</v>
      </c>
      <c r="L19" s="314">
        <v>40</v>
      </c>
      <c r="M19" s="323">
        <f>L19*120</f>
        <v>4800</v>
      </c>
      <c r="N19" s="13" t="s">
        <v>7</v>
      </c>
      <c r="O19" s="13"/>
      <c r="P19" s="13"/>
      <c r="Q19" s="13"/>
      <c r="R19" s="63">
        <f>(O19*P19*Q19*80*2)</f>
        <v>0</v>
      </c>
      <c r="S19" s="314">
        <f>+M19*0.65+L19*110+L19*12+M19*0.1</f>
        <v>8480</v>
      </c>
      <c r="T19" s="323">
        <f>4400+I19*1.22*100</f>
        <v>4949</v>
      </c>
      <c r="U19" s="331">
        <v>1500</v>
      </c>
      <c r="V19" s="332">
        <f>U19+T19+S19+R19+R20+R21</f>
        <v>48029</v>
      </c>
      <c r="W19" s="326" t="s">
        <v>197</v>
      </c>
    </row>
    <row r="20" spans="1:23" s="12" customFormat="1" ht="18" customHeight="1">
      <c r="A20" s="333"/>
      <c r="B20" s="327"/>
      <c r="C20" s="310"/>
      <c r="D20" s="495"/>
      <c r="E20" s="327"/>
      <c r="F20" s="327"/>
      <c r="G20" s="327"/>
      <c r="H20" s="327"/>
      <c r="I20" s="310"/>
      <c r="J20" s="310"/>
      <c r="K20" s="532"/>
      <c r="L20" s="315"/>
      <c r="M20" s="324"/>
      <c r="N20" s="10" t="s">
        <v>534</v>
      </c>
      <c r="O20" s="13"/>
      <c r="P20" s="13"/>
      <c r="Q20" s="13"/>
      <c r="R20" s="63">
        <f>(O20*P20*Q20*80*2)</f>
        <v>0</v>
      </c>
      <c r="S20" s="315"/>
      <c r="T20" s="324"/>
      <c r="U20" s="331"/>
      <c r="V20" s="331"/>
      <c r="W20" s="327"/>
    </row>
    <row r="21" spans="1:23" s="12" customFormat="1" ht="18" customHeight="1" thickBot="1">
      <c r="A21" s="333"/>
      <c r="B21" s="328"/>
      <c r="C21" s="311"/>
      <c r="D21" s="496"/>
      <c r="E21" s="328"/>
      <c r="F21" s="328"/>
      <c r="G21" s="328"/>
      <c r="H21" s="328"/>
      <c r="I21" s="311"/>
      <c r="J21" s="311"/>
      <c r="K21" s="533"/>
      <c r="L21" s="316"/>
      <c r="M21" s="325"/>
      <c r="N21" s="13" t="s">
        <v>8</v>
      </c>
      <c r="O21" s="13">
        <v>80</v>
      </c>
      <c r="P21" s="13">
        <v>1</v>
      </c>
      <c r="Q21" s="13">
        <v>2</v>
      </c>
      <c r="R21" s="63">
        <f>(O21*P21*Q21*80*2)+7500</f>
        <v>33100</v>
      </c>
      <c r="S21" s="316"/>
      <c r="T21" s="325"/>
      <c r="U21" s="331"/>
      <c r="V21" s="331"/>
      <c r="W21" s="328"/>
    </row>
    <row r="22" spans="1:23" s="12" customFormat="1" ht="18" customHeight="1">
      <c r="A22" s="311">
        <v>7</v>
      </c>
      <c r="B22" s="344" t="s">
        <v>835</v>
      </c>
      <c r="C22" s="310" t="s">
        <v>857</v>
      </c>
      <c r="D22" s="333"/>
      <c r="E22" s="310">
        <v>400</v>
      </c>
      <c r="F22" s="330" t="s">
        <v>858</v>
      </c>
      <c r="G22" s="320" t="s">
        <v>859</v>
      </c>
      <c r="H22" s="309">
        <v>1516</v>
      </c>
      <c r="I22" s="309">
        <v>4</v>
      </c>
      <c r="J22" s="309">
        <v>1</v>
      </c>
      <c r="K22" s="532">
        <f>0.6*9.81*J22*I22</f>
        <v>23.544</v>
      </c>
      <c r="L22" s="314">
        <v>60</v>
      </c>
      <c r="M22" s="323">
        <f>L22*120</f>
        <v>7200</v>
      </c>
      <c r="N22" s="13" t="s">
        <v>7</v>
      </c>
      <c r="O22" s="13"/>
      <c r="P22" s="13"/>
      <c r="Q22" s="13"/>
      <c r="R22" s="63">
        <f>(O22*P22*Q22*80*2)</f>
        <v>0</v>
      </c>
      <c r="S22" s="314">
        <f>+M22*0.65+L22*110+L22*12+M22*0.1</f>
        <v>12720</v>
      </c>
      <c r="T22" s="323">
        <f>4400+I22*1.22*100</f>
        <v>4888</v>
      </c>
      <c r="U22" s="331">
        <v>1500</v>
      </c>
      <c r="V22" s="332">
        <f>U22+T22+S22+R22+R23+R24</f>
        <v>45808</v>
      </c>
      <c r="W22" s="344" t="s">
        <v>177</v>
      </c>
    </row>
    <row r="23" spans="1:23" s="12" customFormat="1" ht="18" customHeight="1">
      <c r="A23" s="311"/>
      <c r="B23" s="327"/>
      <c r="C23" s="310"/>
      <c r="D23" s="333"/>
      <c r="E23" s="310"/>
      <c r="F23" s="330"/>
      <c r="G23" s="321"/>
      <c r="H23" s="310"/>
      <c r="I23" s="310"/>
      <c r="J23" s="310"/>
      <c r="K23" s="532"/>
      <c r="L23" s="315"/>
      <c r="M23" s="324"/>
      <c r="N23" s="10" t="s">
        <v>534</v>
      </c>
      <c r="O23" s="13"/>
      <c r="P23" s="13"/>
      <c r="Q23" s="13"/>
      <c r="R23" s="63">
        <f>(O23*P23*Q23*80*2)</f>
        <v>0</v>
      </c>
      <c r="S23" s="315"/>
      <c r="T23" s="324"/>
      <c r="U23" s="331"/>
      <c r="V23" s="331"/>
      <c r="W23" s="327"/>
    </row>
    <row r="24" spans="1:23" s="12" customFormat="1" ht="18" customHeight="1" thickBot="1">
      <c r="A24" s="333"/>
      <c r="B24" s="328"/>
      <c r="C24" s="311"/>
      <c r="D24" s="333"/>
      <c r="E24" s="311"/>
      <c r="F24" s="330"/>
      <c r="G24" s="322"/>
      <c r="H24" s="311"/>
      <c r="I24" s="311"/>
      <c r="J24" s="311"/>
      <c r="K24" s="533"/>
      <c r="L24" s="316"/>
      <c r="M24" s="325"/>
      <c r="N24" s="13" t="s">
        <v>8</v>
      </c>
      <c r="O24" s="13">
        <v>60</v>
      </c>
      <c r="P24" s="13">
        <v>1</v>
      </c>
      <c r="Q24" s="13">
        <v>2</v>
      </c>
      <c r="R24" s="63">
        <f>(O24*P24*Q24*80*2)+7500</f>
        <v>26700</v>
      </c>
      <c r="S24" s="316"/>
      <c r="T24" s="325"/>
      <c r="U24" s="331"/>
      <c r="V24" s="331"/>
      <c r="W24" s="328"/>
    </row>
    <row r="25" spans="1:24" s="12" customFormat="1" ht="18" customHeight="1">
      <c r="A25" s="333" t="s">
        <v>860</v>
      </c>
      <c r="B25" s="344" t="s">
        <v>835</v>
      </c>
      <c r="C25" s="310" t="s">
        <v>862</v>
      </c>
      <c r="D25" s="333" t="s">
        <v>861</v>
      </c>
      <c r="E25" s="310">
        <v>1500</v>
      </c>
      <c r="F25" s="333" t="s">
        <v>863</v>
      </c>
      <c r="G25" s="333" t="s">
        <v>864</v>
      </c>
      <c r="H25" s="333">
        <v>1240</v>
      </c>
      <c r="I25" s="309">
        <v>10</v>
      </c>
      <c r="J25" s="309">
        <v>3</v>
      </c>
      <c r="K25" s="532">
        <f>0.6*9.81*J25*I25</f>
        <v>176.58</v>
      </c>
      <c r="L25" s="314">
        <v>150</v>
      </c>
      <c r="M25" s="323">
        <f>L25*120</f>
        <v>18000</v>
      </c>
      <c r="N25" s="59" t="s">
        <v>7</v>
      </c>
      <c r="O25" s="59">
        <v>20</v>
      </c>
      <c r="P25" s="59">
        <v>4</v>
      </c>
      <c r="Q25" s="59">
        <v>4</v>
      </c>
      <c r="R25" s="63">
        <f>(O25*P25*Q25*80*2)</f>
        <v>51200</v>
      </c>
      <c r="S25" s="314">
        <f>+M25*0.65+L25*110+L25*12+M25*0.1</f>
        <v>31800</v>
      </c>
      <c r="T25" s="545">
        <f>4400+I25*1.22*100</f>
        <v>5620</v>
      </c>
      <c r="U25" s="541">
        <v>1500</v>
      </c>
      <c r="V25" s="332">
        <f>U25+T25+S25+R25+R26+R27</f>
        <v>601620</v>
      </c>
      <c r="W25" s="542" t="s">
        <v>917</v>
      </c>
      <c r="X25" s="60"/>
    </row>
    <row r="26" spans="1:24" s="12" customFormat="1" ht="18" customHeight="1">
      <c r="A26" s="333"/>
      <c r="B26" s="327"/>
      <c r="C26" s="310"/>
      <c r="D26" s="333"/>
      <c r="E26" s="310"/>
      <c r="F26" s="333"/>
      <c r="G26" s="333"/>
      <c r="H26" s="333"/>
      <c r="I26" s="310"/>
      <c r="J26" s="310"/>
      <c r="K26" s="532"/>
      <c r="L26" s="315"/>
      <c r="M26" s="324"/>
      <c r="N26" s="61" t="s">
        <v>534</v>
      </c>
      <c r="O26" s="59">
        <v>500</v>
      </c>
      <c r="P26" s="59">
        <v>1.5</v>
      </c>
      <c r="Q26" s="59">
        <v>3</v>
      </c>
      <c r="R26" s="63">
        <f>(O26*P26*Q26*80*2)</f>
        <v>360000</v>
      </c>
      <c r="S26" s="315"/>
      <c r="T26" s="546"/>
      <c r="U26" s="541"/>
      <c r="V26" s="331"/>
      <c r="W26" s="543"/>
      <c r="X26" s="60"/>
    </row>
    <row r="27" spans="1:24" s="12" customFormat="1" ht="18" customHeight="1" thickBot="1">
      <c r="A27" s="333"/>
      <c r="B27" s="328"/>
      <c r="C27" s="311"/>
      <c r="D27" s="333"/>
      <c r="E27" s="311"/>
      <c r="F27" s="333"/>
      <c r="G27" s="333"/>
      <c r="H27" s="333"/>
      <c r="I27" s="311"/>
      <c r="J27" s="311"/>
      <c r="K27" s="533"/>
      <c r="L27" s="316"/>
      <c r="M27" s="325"/>
      <c r="N27" s="59" t="s">
        <v>8</v>
      </c>
      <c r="O27" s="59">
        <v>200</v>
      </c>
      <c r="P27" s="59">
        <v>1.5</v>
      </c>
      <c r="Q27" s="59">
        <v>3</v>
      </c>
      <c r="R27" s="63">
        <f>(O27*P27*Q27*80*2)+7500</f>
        <v>151500</v>
      </c>
      <c r="S27" s="316"/>
      <c r="T27" s="547"/>
      <c r="U27" s="541"/>
      <c r="V27" s="331"/>
      <c r="W27" s="544"/>
      <c r="X27" s="60"/>
    </row>
    <row r="28" spans="1:23" s="12" customFormat="1" ht="18" customHeight="1">
      <c r="A28" s="311">
        <v>9</v>
      </c>
      <c r="B28" s="344" t="s">
        <v>835</v>
      </c>
      <c r="C28" s="310" t="s">
        <v>865</v>
      </c>
      <c r="D28" s="309"/>
      <c r="E28" s="309">
        <v>400</v>
      </c>
      <c r="F28" s="330" t="s">
        <v>858</v>
      </c>
      <c r="G28" s="320" t="s">
        <v>859</v>
      </c>
      <c r="H28" s="309">
        <v>1516</v>
      </c>
      <c r="I28" s="309">
        <v>4</v>
      </c>
      <c r="J28" s="309">
        <v>1</v>
      </c>
      <c r="K28" s="532">
        <f>0.6*9.81*J28*I28</f>
        <v>23.544</v>
      </c>
      <c r="L28" s="314">
        <v>60</v>
      </c>
      <c r="M28" s="323">
        <f>L28*120</f>
        <v>7200</v>
      </c>
      <c r="N28" s="13" t="s">
        <v>7</v>
      </c>
      <c r="O28" s="13"/>
      <c r="P28" s="13"/>
      <c r="Q28" s="13"/>
      <c r="R28" s="63">
        <f>(O28*P28*Q28*80*2)</f>
        <v>0</v>
      </c>
      <c r="S28" s="314">
        <f>+M28*0.65+L28*110+L28*12+M28*0.1</f>
        <v>12720</v>
      </c>
      <c r="T28" s="323">
        <f>4400+I28*1.22*100</f>
        <v>4888</v>
      </c>
      <c r="U28" s="331">
        <v>1500</v>
      </c>
      <c r="V28" s="332">
        <f>U28+T28+S28+R28+R29+R30</f>
        <v>45808</v>
      </c>
      <c r="W28" s="344" t="s">
        <v>177</v>
      </c>
    </row>
    <row r="29" spans="1:23" s="12" customFormat="1" ht="18" customHeight="1">
      <c r="A29" s="311"/>
      <c r="B29" s="327"/>
      <c r="C29" s="310"/>
      <c r="D29" s="310"/>
      <c r="E29" s="310"/>
      <c r="F29" s="330"/>
      <c r="G29" s="321"/>
      <c r="H29" s="310"/>
      <c r="I29" s="310"/>
      <c r="J29" s="310"/>
      <c r="K29" s="532"/>
      <c r="L29" s="315"/>
      <c r="M29" s="324"/>
      <c r="N29" s="10" t="s">
        <v>534</v>
      </c>
      <c r="O29" s="13"/>
      <c r="P29" s="13"/>
      <c r="Q29" s="13"/>
      <c r="R29" s="63">
        <f>(O29*P29*Q29*80*2)</f>
        <v>0</v>
      </c>
      <c r="S29" s="315"/>
      <c r="T29" s="324"/>
      <c r="U29" s="331"/>
      <c r="V29" s="331"/>
      <c r="W29" s="327"/>
    </row>
    <row r="30" spans="1:23" s="12" customFormat="1" ht="18" customHeight="1" thickBot="1">
      <c r="A30" s="333"/>
      <c r="B30" s="328"/>
      <c r="C30" s="311"/>
      <c r="D30" s="311"/>
      <c r="E30" s="311"/>
      <c r="F30" s="330"/>
      <c r="G30" s="322"/>
      <c r="H30" s="311"/>
      <c r="I30" s="311"/>
      <c r="J30" s="311"/>
      <c r="K30" s="533"/>
      <c r="L30" s="316"/>
      <c r="M30" s="325"/>
      <c r="N30" s="13" t="s">
        <v>8</v>
      </c>
      <c r="O30" s="13">
        <v>60</v>
      </c>
      <c r="P30" s="13">
        <v>1</v>
      </c>
      <c r="Q30" s="13">
        <v>2</v>
      </c>
      <c r="R30" s="63">
        <f>(O30*P30*Q30*80*2)+7500</f>
        <v>26700</v>
      </c>
      <c r="S30" s="316"/>
      <c r="T30" s="325"/>
      <c r="U30" s="331"/>
      <c r="V30" s="331"/>
      <c r="W30" s="328"/>
    </row>
    <row r="31" spans="1:23" s="12" customFormat="1" ht="18" customHeight="1">
      <c r="A31" s="333">
        <v>10</v>
      </c>
      <c r="B31" s="344" t="s">
        <v>835</v>
      </c>
      <c r="C31" s="310" t="s">
        <v>866</v>
      </c>
      <c r="D31" s="317" t="s">
        <v>867</v>
      </c>
      <c r="E31" s="309">
        <v>200</v>
      </c>
      <c r="F31" s="309" t="s">
        <v>868</v>
      </c>
      <c r="G31" s="309" t="s">
        <v>869</v>
      </c>
      <c r="H31" s="309">
        <v>1550</v>
      </c>
      <c r="I31" s="309">
        <v>5</v>
      </c>
      <c r="J31" s="309">
        <v>0.25</v>
      </c>
      <c r="K31" s="532">
        <f>0.6*9.81*J31*I31</f>
        <v>7.3575</v>
      </c>
      <c r="L31" s="314">
        <v>40</v>
      </c>
      <c r="M31" s="323">
        <f>L31*120</f>
        <v>4800</v>
      </c>
      <c r="N31" s="13" t="s">
        <v>7</v>
      </c>
      <c r="O31" s="13"/>
      <c r="P31" s="13"/>
      <c r="Q31" s="13"/>
      <c r="R31" s="63">
        <f>(O31*P31*Q31*80*2)</f>
        <v>0</v>
      </c>
      <c r="S31" s="314">
        <f>+M31*0.65+L31*110+L31*12+M31*0.1</f>
        <v>8480</v>
      </c>
      <c r="T31" s="323">
        <f>4400+I31*1.22*100</f>
        <v>5010</v>
      </c>
      <c r="U31" s="331">
        <v>1500</v>
      </c>
      <c r="V31" s="332">
        <f>U31+T31+S31+R31+R32+R33</f>
        <v>30810</v>
      </c>
      <c r="W31" s="326" t="s">
        <v>177</v>
      </c>
    </row>
    <row r="32" spans="1:23" s="12" customFormat="1" ht="18" customHeight="1">
      <c r="A32" s="333"/>
      <c r="B32" s="327"/>
      <c r="C32" s="310"/>
      <c r="D32" s="345"/>
      <c r="E32" s="310"/>
      <c r="F32" s="310"/>
      <c r="G32" s="310"/>
      <c r="H32" s="310"/>
      <c r="I32" s="310"/>
      <c r="J32" s="310"/>
      <c r="K32" s="532"/>
      <c r="L32" s="315"/>
      <c r="M32" s="324"/>
      <c r="N32" s="10" t="s">
        <v>534</v>
      </c>
      <c r="O32" s="13"/>
      <c r="P32" s="13"/>
      <c r="Q32" s="13"/>
      <c r="R32" s="63">
        <f>(O32*P32*Q32*80*2)</f>
        <v>0</v>
      </c>
      <c r="S32" s="315"/>
      <c r="T32" s="324"/>
      <c r="U32" s="331"/>
      <c r="V32" s="331"/>
      <c r="W32" s="327"/>
    </row>
    <row r="33" spans="1:23" s="12" customFormat="1" ht="18" customHeight="1" thickBot="1">
      <c r="A33" s="333"/>
      <c r="B33" s="328"/>
      <c r="C33" s="311"/>
      <c r="D33" s="346"/>
      <c r="E33" s="311"/>
      <c r="F33" s="311"/>
      <c r="G33" s="311"/>
      <c r="H33" s="311"/>
      <c r="I33" s="311"/>
      <c r="J33" s="311"/>
      <c r="K33" s="533"/>
      <c r="L33" s="316"/>
      <c r="M33" s="325"/>
      <c r="N33" s="13" t="s">
        <v>8</v>
      </c>
      <c r="O33" s="13">
        <v>50</v>
      </c>
      <c r="P33" s="13">
        <v>0.8</v>
      </c>
      <c r="Q33" s="13">
        <v>1.3</v>
      </c>
      <c r="R33" s="63">
        <f>(O33*P33*Q33*80*2)+7500</f>
        <v>15820</v>
      </c>
      <c r="S33" s="316"/>
      <c r="T33" s="325"/>
      <c r="U33" s="331"/>
      <c r="V33" s="331"/>
      <c r="W33" s="328"/>
    </row>
    <row r="34" spans="1:23" s="12" customFormat="1" ht="18" customHeight="1">
      <c r="A34" s="311">
        <v>11</v>
      </c>
      <c r="B34" s="344" t="s">
        <v>835</v>
      </c>
      <c r="C34" s="310" t="s">
        <v>870</v>
      </c>
      <c r="D34" s="317" t="s">
        <v>871</v>
      </c>
      <c r="E34" s="310">
        <v>200</v>
      </c>
      <c r="F34" s="333" t="s">
        <v>872</v>
      </c>
      <c r="G34" s="333" t="s">
        <v>873</v>
      </c>
      <c r="H34" s="333">
        <v>1560</v>
      </c>
      <c r="I34" s="309">
        <v>6</v>
      </c>
      <c r="J34" s="309">
        <v>0.4</v>
      </c>
      <c r="K34" s="532">
        <f>0.6*9.81*J34*I34</f>
        <v>14.1264</v>
      </c>
      <c r="L34" s="314">
        <v>40</v>
      </c>
      <c r="M34" s="323">
        <f>L34*120</f>
        <v>4800</v>
      </c>
      <c r="N34" s="13" t="s">
        <v>7</v>
      </c>
      <c r="O34" s="13"/>
      <c r="P34" s="13"/>
      <c r="Q34" s="13"/>
      <c r="R34" s="63">
        <f>(O34*P34*Q34*80*2)</f>
        <v>0</v>
      </c>
      <c r="S34" s="314">
        <f>+M34*0.65+L34*110+L34*12+M34*0.1</f>
        <v>8480</v>
      </c>
      <c r="T34" s="323">
        <f>4400+I34*1.22*100</f>
        <v>5132</v>
      </c>
      <c r="U34" s="331">
        <v>1500</v>
      </c>
      <c r="V34" s="332">
        <f>U34+T34+S34+R34+R35+R36</f>
        <v>34132</v>
      </c>
      <c r="W34" s="344" t="s">
        <v>916</v>
      </c>
    </row>
    <row r="35" spans="1:23" s="12" customFormat="1" ht="18" customHeight="1">
      <c r="A35" s="311"/>
      <c r="B35" s="327"/>
      <c r="C35" s="310"/>
      <c r="D35" s="345"/>
      <c r="E35" s="310"/>
      <c r="F35" s="333"/>
      <c r="G35" s="333"/>
      <c r="H35" s="333"/>
      <c r="I35" s="310"/>
      <c r="J35" s="310"/>
      <c r="K35" s="532"/>
      <c r="L35" s="315"/>
      <c r="M35" s="324"/>
      <c r="N35" s="10" t="s">
        <v>534</v>
      </c>
      <c r="O35" s="13"/>
      <c r="P35" s="13"/>
      <c r="Q35" s="13"/>
      <c r="R35" s="63">
        <f>(O35*P35*Q35*80*2)</f>
        <v>0</v>
      </c>
      <c r="S35" s="315"/>
      <c r="T35" s="324"/>
      <c r="U35" s="331"/>
      <c r="V35" s="331"/>
      <c r="W35" s="327"/>
    </row>
    <row r="36" spans="1:23" s="12" customFormat="1" ht="18" customHeight="1" thickBot="1">
      <c r="A36" s="333"/>
      <c r="B36" s="328"/>
      <c r="C36" s="311"/>
      <c r="D36" s="354"/>
      <c r="E36" s="311"/>
      <c r="F36" s="333"/>
      <c r="G36" s="333"/>
      <c r="H36" s="333"/>
      <c r="I36" s="311"/>
      <c r="J36" s="311"/>
      <c r="K36" s="533"/>
      <c r="L36" s="316"/>
      <c r="M36" s="325"/>
      <c r="N36" s="13" t="s">
        <v>8</v>
      </c>
      <c r="O36" s="13">
        <v>60</v>
      </c>
      <c r="P36" s="13">
        <v>0.8</v>
      </c>
      <c r="Q36" s="13">
        <v>1.5</v>
      </c>
      <c r="R36" s="63">
        <f>(O36*P36*Q36*80*2)+7500</f>
        <v>19020</v>
      </c>
      <c r="S36" s="316"/>
      <c r="T36" s="325"/>
      <c r="U36" s="331"/>
      <c r="V36" s="331"/>
      <c r="W36" s="328"/>
    </row>
    <row r="37" spans="1:23" s="12" customFormat="1" ht="24.75" customHeight="1">
      <c r="A37" s="333">
        <v>12</v>
      </c>
      <c r="B37" s="344" t="s">
        <v>835</v>
      </c>
      <c r="C37" s="310" t="s">
        <v>874</v>
      </c>
      <c r="D37" s="353" t="s">
        <v>875</v>
      </c>
      <c r="E37" s="344">
        <v>250</v>
      </c>
      <c r="F37" s="344" t="s">
        <v>876</v>
      </c>
      <c r="G37" s="344" t="s">
        <v>877</v>
      </c>
      <c r="H37" s="344">
        <v>1629</v>
      </c>
      <c r="I37" s="310">
        <v>15</v>
      </c>
      <c r="J37" s="310">
        <v>0.5</v>
      </c>
      <c r="K37" s="532">
        <f>0.6*9.81*J37*I37</f>
        <v>44.145</v>
      </c>
      <c r="L37" s="314">
        <v>40</v>
      </c>
      <c r="M37" s="323">
        <f>L37*120</f>
        <v>4800</v>
      </c>
      <c r="N37" s="10" t="s">
        <v>7</v>
      </c>
      <c r="O37" s="10"/>
      <c r="P37" s="10"/>
      <c r="Q37" s="10"/>
      <c r="R37" s="63">
        <f>(O37*P37*Q37*80*2)</f>
        <v>0</v>
      </c>
      <c r="S37" s="314">
        <f>+M37*0.65+L37*110+L37*12+M37*0.1</f>
        <v>8480</v>
      </c>
      <c r="T37" s="323">
        <f>4400+I37*1.22*100</f>
        <v>6230</v>
      </c>
      <c r="U37" s="331">
        <v>1500</v>
      </c>
      <c r="V37" s="332">
        <f>U37+T37+S37+R37+R38+R39</f>
        <v>29856.5</v>
      </c>
      <c r="W37" s="326" t="s">
        <v>918</v>
      </c>
    </row>
    <row r="38" spans="1:23" s="12" customFormat="1" ht="24.75" customHeight="1">
      <c r="A38" s="333"/>
      <c r="B38" s="327"/>
      <c r="C38" s="310"/>
      <c r="D38" s="495"/>
      <c r="E38" s="327"/>
      <c r="F38" s="327"/>
      <c r="G38" s="327"/>
      <c r="H38" s="327"/>
      <c r="I38" s="310"/>
      <c r="J38" s="310"/>
      <c r="K38" s="532"/>
      <c r="L38" s="315"/>
      <c r="M38" s="324"/>
      <c r="N38" s="10" t="s">
        <v>534</v>
      </c>
      <c r="O38" s="10"/>
      <c r="P38" s="10">
        <v>50</v>
      </c>
      <c r="Q38" s="10">
        <v>1</v>
      </c>
      <c r="R38" s="63">
        <v>2.5</v>
      </c>
      <c r="S38" s="315"/>
      <c r="T38" s="324"/>
      <c r="U38" s="331"/>
      <c r="V38" s="331"/>
      <c r="W38" s="327"/>
    </row>
    <row r="39" spans="1:23" s="12" customFormat="1" ht="24.75" customHeight="1" thickBot="1">
      <c r="A39" s="333"/>
      <c r="B39" s="328"/>
      <c r="C39" s="311"/>
      <c r="D39" s="496"/>
      <c r="E39" s="328"/>
      <c r="F39" s="328"/>
      <c r="G39" s="328"/>
      <c r="H39" s="328"/>
      <c r="I39" s="311"/>
      <c r="J39" s="311"/>
      <c r="K39" s="533"/>
      <c r="L39" s="316"/>
      <c r="M39" s="325"/>
      <c r="N39" s="13" t="s">
        <v>8</v>
      </c>
      <c r="O39" s="13">
        <v>40</v>
      </c>
      <c r="P39" s="13">
        <v>0.8</v>
      </c>
      <c r="Q39" s="13">
        <v>1.2</v>
      </c>
      <c r="R39" s="63">
        <f>(O39*P39*Q39*80*2)+7500</f>
        <v>13644</v>
      </c>
      <c r="S39" s="316"/>
      <c r="T39" s="325"/>
      <c r="U39" s="331"/>
      <c r="V39" s="331"/>
      <c r="W39" s="328"/>
    </row>
    <row r="40" spans="1:23" s="12" customFormat="1" ht="24.75" customHeight="1">
      <c r="A40" s="311">
        <v>13</v>
      </c>
      <c r="B40" s="344" t="s">
        <v>835</v>
      </c>
      <c r="C40" s="310" t="s">
        <v>878</v>
      </c>
      <c r="D40" s="326" t="s">
        <v>879</v>
      </c>
      <c r="E40" s="310">
        <v>100</v>
      </c>
      <c r="F40" s="326" t="s">
        <v>880</v>
      </c>
      <c r="G40" s="326" t="s">
        <v>881</v>
      </c>
      <c r="H40" s="326">
        <v>1739</v>
      </c>
      <c r="I40" s="309">
        <v>10</v>
      </c>
      <c r="J40" s="309">
        <v>0.08</v>
      </c>
      <c r="K40" s="532">
        <f>0.6*9.81*J40*I40</f>
        <v>4.7088</v>
      </c>
      <c r="L40" s="314">
        <v>30</v>
      </c>
      <c r="M40" s="323">
        <f>L40*120</f>
        <v>3600</v>
      </c>
      <c r="N40" s="13" t="s">
        <v>7</v>
      </c>
      <c r="O40" s="13"/>
      <c r="P40" s="13"/>
      <c r="Q40" s="13"/>
      <c r="R40" s="63">
        <f>(O40*P40*Q40*80*2)</f>
        <v>0</v>
      </c>
      <c r="S40" s="314">
        <f>+M40*0.65+L40*110+L40*12+M40*0.1</f>
        <v>6360</v>
      </c>
      <c r="T40" s="323">
        <f>4400+I40*1.22*100</f>
        <v>5620</v>
      </c>
      <c r="U40" s="331">
        <v>1500</v>
      </c>
      <c r="V40" s="332">
        <f>U40+T40+S40+R40+R41+R42</f>
        <v>36980</v>
      </c>
      <c r="W40" s="344" t="s">
        <v>177</v>
      </c>
    </row>
    <row r="41" spans="1:23" s="12" customFormat="1" ht="24.75" customHeight="1">
      <c r="A41" s="311"/>
      <c r="B41" s="327"/>
      <c r="C41" s="310"/>
      <c r="D41" s="327"/>
      <c r="E41" s="310"/>
      <c r="F41" s="327"/>
      <c r="G41" s="327"/>
      <c r="H41" s="327"/>
      <c r="I41" s="310"/>
      <c r="J41" s="310"/>
      <c r="K41" s="532"/>
      <c r="L41" s="315"/>
      <c r="M41" s="324"/>
      <c r="N41" s="10" t="s">
        <v>534</v>
      </c>
      <c r="O41" s="13"/>
      <c r="P41" s="13"/>
      <c r="Q41" s="13"/>
      <c r="R41" s="63">
        <f>(O41*P41*Q41*80*2)</f>
        <v>0</v>
      </c>
      <c r="S41" s="315"/>
      <c r="T41" s="324"/>
      <c r="U41" s="331"/>
      <c r="V41" s="331"/>
      <c r="W41" s="327"/>
    </row>
    <row r="42" spans="1:23" s="12" customFormat="1" ht="24.75" customHeight="1" thickBot="1">
      <c r="A42" s="333"/>
      <c r="B42" s="328"/>
      <c r="C42" s="311"/>
      <c r="D42" s="328"/>
      <c r="E42" s="311"/>
      <c r="F42" s="328"/>
      <c r="G42" s="328"/>
      <c r="H42" s="328"/>
      <c r="I42" s="311"/>
      <c r="J42" s="311"/>
      <c r="K42" s="533"/>
      <c r="L42" s="316"/>
      <c r="M42" s="325"/>
      <c r="N42" s="13" t="s">
        <v>8</v>
      </c>
      <c r="O42" s="13">
        <v>50</v>
      </c>
      <c r="P42" s="13">
        <v>1</v>
      </c>
      <c r="Q42" s="13">
        <v>2</v>
      </c>
      <c r="R42" s="63">
        <f>(O42*P42*Q42*80*2)+7500</f>
        <v>23500</v>
      </c>
      <c r="S42" s="316"/>
      <c r="T42" s="325"/>
      <c r="U42" s="331"/>
      <c r="V42" s="331"/>
      <c r="W42" s="328"/>
    </row>
    <row r="43" spans="1:23" s="12" customFormat="1" ht="24.75" customHeight="1">
      <c r="A43" s="333">
        <v>14</v>
      </c>
      <c r="B43" s="344" t="s">
        <v>835</v>
      </c>
      <c r="C43" s="310" t="s">
        <v>878</v>
      </c>
      <c r="D43" s="326" t="s">
        <v>882</v>
      </c>
      <c r="E43" s="326">
        <v>100</v>
      </c>
      <c r="F43" s="326" t="s">
        <v>883</v>
      </c>
      <c r="G43" s="326" t="s">
        <v>884</v>
      </c>
      <c r="H43" s="326">
        <v>1800</v>
      </c>
      <c r="I43" s="309">
        <v>8</v>
      </c>
      <c r="J43" s="309">
        <v>0.08</v>
      </c>
      <c r="K43" s="532">
        <f>0.6*9.81*J43*I43</f>
        <v>3.76704</v>
      </c>
      <c r="L43" s="314">
        <v>30</v>
      </c>
      <c r="M43" s="323">
        <f>L43*120</f>
        <v>3600</v>
      </c>
      <c r="N43" s="13" t="s">
        <v>7</v>
      </c>
      <c r="O43" s="13"/>
      <c r="P43" s="13"/>
      <c r="Q43" s="13"/>
      <c r="R43" s="63">
        <f>(O43*P43*Q43*80*2)</f>
        <v>0</v>
      </c>
      <c r="S43" s="314">
        <f>+M43*0.65+L43*110+L43*12+M43*0.1</f>
        <v>6360</v>
      </c>
      <c r="T43" s="323">
        <f>4400+I43*1.22*100</f>
        <v>5376</v>
      </c>
      <c r="U43" s="331">
        <v>1500</v>
      </c>
      <c r="V43" s="332">
        <f>U43+T43+S43+R43+R44+R45</f>
        <v>36736</v>
      </c>
      <c r="W43" s="326" t="s">
        <v>177</v>
      </c>
    </row>
    <row r="44" spans="1:23" s="12" customFormat="1" ht="24.75" customHeight="1">
      <c r="A44" s="333"/>
      <c r="B44" s="327"/>
      <c r="C44" s="310"/>
      <c r="D44" s="327"/>
      <c r="E44" s="327"/>
      <c r="F44" s="327"/>
      <c r="G44" s="327"/>
      <c r="H44" s="327"/>
      <c r="I44" s="310"/>
      <c r="J44" s="310"/>
      <c r="K44" s="532"/>
      <c r="L44" s="315"/>
      <c r="M44" s="324"/>
      <c r="N44" s="10" t="s">
        <v>534</v>
      </c>
      <c r="O44" s="13"/>
      <c r="P44" s="13"/>
      <c r="Q44" s="13"/>
      <c r="R44" s="63">
        <f>(O44*P44*Q44*80*2)</f>
        <v>0</v>
      </c>
      <c r="S44" s="315"/>
      <c r="T44" s="324"/>
      <c r="U44" s="331"/>
      <c r="V44" s="331"/>
      <c r="W44" s="327"/>
    </row>
    <row r="45" spans="1:23" s="12" customFormat="1" ht="24.75" customHeight="1" thickBot="1">
      <c r="A45" s="333"/>
      <c r="B45" s="328"/>
      <c r="C45" s="311"/>
      <c r="D45" s="328"/>
      <c r="E45" s="328"/>
      <c r="F45" s="328"/>
      <c r="G45" s="328"/>
      <c r="H45" s="328"/>
      <c r="I45" s="311"/>
      <c r="J45" s="311"/>
      <c r="K45" s="533"/>
      <c r="L45" s="316"/>
      <c r="M45" s="325"/>
      <c r="N45" s="13" t="s">
        <v>8</v>
      </c>
      <c r="O45" s="13">
        <v>50</v>
      </c>
      <c r="P45" s="13">
        <v>1</v>
      </c>
      <c r="Q45" s="13">
        <v>2</v>
      </c>
      <c r="R45" s="63">
        <f>(O45*P45*Q45*80*2)+7500</f>
        <v>23500</v>
      </c>
      <c r="S45" s="316"/>
      <c r="T45" s="325"/>
      <c r="U45" s="331"/>
      <c r="V45" s="331"/>
      <c r="W45" s="328"/>
    </row>
    <row r="46" spans="1:23" s="12" customFormat="1" ht="24.75" customHeight="1">
      <c r="A46" s="311">
        <v>15</v>
      </c>
      <c r="B46" s="344" t="s">
        <v>835</v>
      </c>
      <c r="C46" s="310" t="s">
        <v>885</v>
      </c>
      <c r="D46" s="326" t="s">
        <v>886</v>
      </c>
      <c r="E46" s="326">
        <v>200</v>
      </c>
      <c r="F46" s="326" t="s">
        <v>887</v>
      </c>
      <c r="G46" s="326" t="s">
        <v>888</v>
      </c>
      <c r="H46" s="326">
        <v>1900</v>
      </c>
      <c r="I46" s="309">
        <v>4</v>
      </c>
      <c r="J46" s="309">
        <v>0.5</v>
      </c>
      <c r="K46" s="532">
        <f>0.6*9.81*J46*I46</f>
        <v>11.772</v>
      </c>
      <c r="L46" s="314">
        <v>30</v>
      </c>
      <c r="M46" s="323">
        <f>L46*120</f>
        <v>3600</v>
      </c>
      <c r="N46" s="13" t="s">
        <v>7</v>
      </c>
      <c r="O46" s="13"/>
      <c r="P46" s="13"/>
      <c r="Q46" s="13"/>
      <c r="R46" s="63">
        <f>(O46*P46*Q46*80*2)</f>
        <v>0</v>
      </c>
      <c r="S46" s="314">
        <f>+M46*0.65+L46*110+L46*12+M46*0.1</f>
        <v>6360</v>
      </c>
      <c r="T46" s="323">
        <f>4400+I46*1.22*100</f>
        <v>4888</v>
      </c>
      <c r="U46" s="331">
        <v>1500</v>
      </c>
      <c r="V46" s="332">
        <f>U46+T46+S46+R46+R47+R48</f>
        <v>36248</v>
      </c>
      <c r="W46" s="344" t="s">
        <v>919</v>
      </c>
    </row>
    <row r="47" spans="1:23" s="12" customFormat="1" ht="24.75" customHeight="1">
      <c r="A47" s="311"/>
      <c r="B47" s="327"/>
      <c r="C47" s="310"/>
      <c r="D47" s="327"/>
      <c r="E47" s="327"/>
      <c r="F47" s="327"/>
      <c r="G47" s="327"/>
      <c r="H47" s="327"/>
      <c r="I47" s="310"/>
      <c r="J47" s="310"/>
      <c r="K47" s="532"/>
      <c r="L47" s="315"/>
      <c r="M47" s="324"/>
      <c r="N47" s="10" t="s">
        <v>534</v>
      </c>
      <c r="O47" s="13"/>
      <c r="P47" s="13"/>
      <c r="Q47" s="13"/>
      <c r="R47" s="63">
        <f>(O47*P47*Q47*80*2)</f>
        <v>0</v>
      </c>
      <c r="S47" s="315"/>
      <c r="T47" s="324"/>
      <c r="U47" s="331"/>
      <c r="V47" s="331"/>
      <c r="W47" s="327"/>
    </row>
    <row r="48" spans="1:23" s="12" customFormat="1" ht="24.75" customHeight="1" thickBot="1">
      <c r="A48" s="333"/>
      <c r="B48" s="328"/>
      <c r="C48" s="311"/>
      <c r="D48" s="328"/>
      <c r="E48" s="328"/>
      <c r="F48" s="328"/>
      <c r="G48" s="328"/>
      <c r="H48" s="328"/>
      <c r="I48" s="311"/>
      <c r="J48" s="311"/>
      <c r="K48" s="533"/>
      <c r="L48" s="316"/>
      <c r="M48" s="325"/>
      <c r="N48" s="13" t="s">
        <v>8</v>
      </c>
      <c r="O48" s="13">
        <v>50</v>
      </c>
      <c r="P48" s="13">
        <v>1</v>
      </c>
      <c r="Q48" s="13">
        <v>2</v>
      </c>
      <c r="R48" s="63">
        <f>(O48*P48*Q48*80*2)+7500</f>
        <v>23500</v>
      </c>
      <c r="S48" s="316"/>
      <c r="T48" s="325"/>
      <c r="U48" s="331"/>
      <c r="V48" s="331"/>
      <c r="W48" s="328"/>
    </row>
    <row r="49" spans="1:23" s="12" customFormat="1" ht="24.75" customHeight="1">
      <c r="A49" s="333">
        <v>16</v>
      </c>
      <c r="B49" s="344" t="s">
        <v>835</v>
      </c>
      <c r="C49" s="310" t="s">
        <v>885</v>
      </c>
      <c r="D49" s="326" t="s">
        <v>889</v>
      </c>
      <c r="E49" s="326">
        <v>100</v>
      </c>
      <c r="F49" s="326" t="s">
        <v>890</v>
      </c>
      <c r="G49" s="326" t="s">
        <v>891</v>
      </c>
      <c r="H49" s="326">
        <v>1925</v>
      </c>
      <c r="I49" s="309">
        <v>4</v>
      </c>
      <c r="J49" s="309">
        <v>0.4</v>
      </c>
      <c r="K49" s="532">
        <f>0.6*9.81*J49*I49</f>
        <v>9.4176</v>
      </c>
      <c r="L49" s="314">
        <v>30</v>
      </c>
      <c r="M49" s="323">
        <f>L49*120</f>
        <v>3600</v>
      </c>
      <c r="N49" s="13" t="s">
        <v>7</v>
      </c>
      <c r="O49" s="13"/>
      <c r="P49" s="13"/>
      <c r="Q49" s="13"/>
      <c r="R49" s="63">
        <f>(O49*P49*Q49*80*2)</f>
        <v>0</v>
      </c>
      <c r="S49" s="314">
        <f>+M49*0.65+L49*110+L49*12+M49*0.1</f>
        <v>6360</v>
      </c>
      <c r="T49" s="323"/>
      <c r="U49" s="331"/>
      <c r="V49" s="332"/>
      <c r="W49" s="326" t="s">
        <v>920</v>
      </c>
    </row>
    <row r="50" spans="1:23" s="12" customFormat="1" ht="24.75" customHeight="1">
      <c r="A50" s="333"/>
      <c r="B50" s="327"/>
      <c r="C50" s="310"/>
      <c r="D50" s="327"/>
      <c r="E50" s="327"/>
      <c r="F50" s="327"/>
      <c r="G50" s="327"/>
      <c r="H50" s="327"/>
      <c r="I50" s="310"/>
      <c r="J50" s="310"/>
      <c r="K50" s="532"/>
      <c r="L50" s="315"/>
      <c r="M50" s="324"/>
      <c r="N50" s="10" t="s">
        <v>534</v>
      </c>
      <c r="O50" s="13"/>
      <c r="P50" s="13"/>
      <c r="Q50" s="13"/>
      <c r="R50" s="63">
        <f>(O50*P50*Q50*80*2)</f>
        <v>0</v>
      </c>
      <c r="S50" s="315"/>
      <c r="T50" s="324"/>
      <c r="U50" s="331"/>
      <c r="V50" s="331"/>
      <c r="W50" s="327"/>
    </row>
    <row r="51" spans="1:23" s="12" customFormat="1" ht="24.75" customHeight="1" thickBot="1">
      <c r="A51" s="333"/>
      <c r="B51" s="328"/>
      <c r="C51" s="311"/>
      <c r="D51" s="328"/>
      <c r="E51" s="328"/>
      <c r="F51" s="328"/>
      <c r="G51" s="328"/>
      <c r="H51" s="328"/>
      <c r="I51" s="311"/>
      <c r="J51" s="311"/>
      <c r="K51" s="533"/>
      <c r="L51" s="316"/>
      <c r="M51" s="325"/>
      <c r="N51" s="13" t="s">
        <v>8</v>
      </c>
      <c r="O51" s="13"/>
      <c r="P51" s="13"/>
      <c r="Q51" s="13"/>
      <c r="R51" s="63"/>
      <c r="S51" s="316"/>
      <c r="T51" s="325"/>
      <c r="U51" s="331"/>
      <c r="V51" s="331"/>
      <c r="W51" s="328"/>
    </row>
    <row r="52" spans="1:23" s="12" customFormat="1" ht="24.75" customHeight="1">
      <c r="A52" s="311">
        <v>17</v>
      </c>
      <c r="B52" s="344" t="s">
        <v>835</v>
      </c>
      <c r="C52" s="310" t="s">
        <v>885</v>
      </c>
      <c r="D52" s="326" t="s">
        <v>892</v>
      </c>
      <c r="E52" s="326">
        <v>160</v>
      </c>
      <c r="F52" s="326" t="s">
        <v>893</v>
      </c>
      <c r="G52" s="326" t="s">
        <v>894</v>
      </c>
      <c r="H52" s="326">
        <v>2043</v>
      </c>
      <c r="I52" s="309">
        <v>15</v>
      </c>
      <c r="J52" s="309">
        <v>0.4</v>
      </c>
      <c r="K52" s="532">
        <f>0.6*9.81*J52*I52</f>
        <v>35.316</v>
      </c>
      <c r="L52" s="314">
        <v>40</v>
      </c>
      <c r="M52" s="323">
        <f>L52*120</f>
        <v>4800</v>
      </c>
      <c r="N52" s="13" t="s">
        <v>7</v>
      </c>
      <c r="O52" s="13"/>
      <c r="P52" s="13"/>
      <c r="Q52" s="13"/>
      <c r="R52" s="63">
        <f>(O52*P52*Q52*80*2)</f>
        <v>0</v>
      </c>
      <c r="S52" s="314">
        <f>+M52*0.65+L52*110+L52*12+M52*0.1</f>
        <v>8480</v>
      </c>
      <c r="T52" s="323">
        <f>4400+I52*1.22*100</f>
        <v>6230</v>
      </c>
      <c r="U52" s="331">
        <v>1500</v>
      </c>
      <c r="V52" s="332">
        <f>U52+T52+S52+R52+R53+R54</f>
        <v>39710</v>
      </c>
      <c r="W52" s="344" t="s">
        <v>921</v>
      </c>
    </row>
    <row r="53" spans="1:23" s="12" customFormat="1" ht="24.75" customHeight="1">
      <c r="A53" s="311"/>
      <c r="B53" s="327"/>
      <c r="C53" s="310"/>
      <c r="D53" s="327"/>
      <c r="E53" s="327"/>
      <c r="F53" s="327"/>
      <c r="G53" s="327"/>
      <c r="H53" s="327"/>
      <c r="I53" s="310"/>
      <c r="J53" s="310"/>
      <c r="K53" s="532"/>
      <c r="L53" s="315"/>
      <c r="M53" s="324"/>
      <c r="N53" s="10" t="s">
        <v>534</v>
      </c>
      <c r="O53" s="13"/>
      <c r="P53" s="13"/>
      <c r="Q53" s="13"/>
      <c r="R53" s="63">
        <f>(O53*P53*Q53*80*2)</f>
        <v>0</v>
      </c>
      <c r="S53" s="315"/>
      <c r="T53" s="324"/>
      <c r="U53" s="331"/>
      <c r="V53" s="331"/>
      <c r="W53" s="327"/>
    </row>
    <row r="54" spans="1:23" s="12" customFormat="1" ht="24.75" customHeight="1" thickBot="1">
      <c r="A54" s="333"/>
      <c r="B54" s="328"/>
      <c r="C54" s="311"/>
      <c r="D54" s="328"/>
      <c r="E54" s="328"/>
      <c r="F54" s="328"/>
      <c r="G54" s="328"/>
      <c r="H54" s="328"/>
      <c r="I54" s="311"/>
      <c r="J54" s="311"/>
      <c r="K54" s="533"/>
      <c r="L54" s="316"/>
      <c r="M54" s="325"/>
      <c r="N54" s="13" t="s">
        <v>8</v>
      </c>
      <c r="O54" s="13">
        <v>50</v>
      </c>
      <c r="P54" s="13">
        <v>1</v>
      </c>
      <c r="Q54" s="13">
        <v>2</v>
      </c>
      <c r="R54" s="63">
        <f>(O54*P54*Q54*80*2)+7500</f>
        <v>23500</v>
      </c>
      <c r="S54" s="316"/>
      <c r="T54" s="325"/>
      <c r="U54" s="331"/>
      <c r="V54" s="331"/>
      <c r="W54" s="328"/>
    </row>
    <row r="55" spans="1:23" s="12" customFormat="1" ht="18" customHeight="1">
      <c r="A55" s="333">
        <v>18</v>
      </c>
      <c r="B55" s="344" t="s">
        <v>835</v>
      </c>
      <c r="C55" s="310" t="s">
        <v>885</v>
      </c>
      <c r="D55" s="333" t="s">
        <v>895</v>
      </c>
      <c r="E55" s="310">
        <v>150</v>
      </c>
      <c r="F55" s="330" t="s">
        <v>896</v>
      </c>
      <c r="G55" s="320" t="s">
        <v>897</v>
      </c>
      <c r="H55" s="309">
        <v>2121</v>
      </c>
      <c r="I55" s="309">
        <v>4</v>
      </c>
      <c r="J55" s="309">
        <v>0.4</v>
      </c>
      <c r="K55" s="532">
        <f>0.6*9.81*J55*I55</f>
        <v>9.4176</v>
      </c>
      <c r="L55" s="314">
        <v>50</v>
      </c>
      <c r="M55" s="323">
        <f>L55*120</f>
        <v>6000</v>
      </c>
      <c r="N55" s="13" t="s">
        <v>7</v>
      </c>
      <c r="O55" s="13"/>
      <c r="P55" s="13"/>
      <c r="Q55" s="13"/>
      <c r="R55" s="63">
        <f>(O55*P55*Q55*80*2)</f>
        <v>0</v>
      </c>
      <c r="S55" s="314">
        <f>+M55*0.65+L55*110+L55*12+M55*0.1</f>
        <v>10600</v>
      </c>
      <c r="T55" s="323">
        <f>4400+I55*1.22*100</f>
        <v>4888</v>
      </c>
      <c r="U55" s="331">
        <v>1500</v>
      </c>
      <c r="V55" s="332">
        <f>U55+T55+S55+R55+R56+R57</f>
        <v>40488</v>
      </c>
      <c r="W55" s="326" t="s">
        <v>197</v>
      </c>
    </row>
    <row r="56" spans="1:23" s="12" customFormat="1" ht="18" customHeight="1">
      <c r="A56" s="333"/>
      <c r="B56" s="327"/>
      <c r="C56" s="310"/>
      <c r="D56" s="333"/>
      <c r="E56" s="310"/>
      <c r="F56" s="330"/>
      <c r="G56" s="321"/>
      <c r="H56" s="310"/>
      <c r="I56" s="310"/>
      <c r="J56" s="310"/>
      <c r="K56" s="532"/>
      <c r="L56" s="315"/>
      <c r="M56" s="324"/>
      <c r="N56" s="10" t="s">
        <v>534</v>
      </c>
      <c r="O56" s="13"/>
      <c r="P56" s="13"/>
      <c r="Q56" s="13"/>
      <c r="R56" s="63">
        <f>(O56*P56*Q56*80*2)</f>
        <v>0</v>
      </c>
      <c r="S56" s="315"/>
      <c r="T56" s="324"/>
      <c r="U56" s="331"/>
      <c r="V56" s="331"/>
      <c r="W56" s="327"/>
    </row>
    <row r="57" spans="1:23" s="12" customFormat="1" ht="18" customHeight="1" thickBot="1">
      <c r="A57" s="333"/>
      <c r="B57" s="328"/>
      <c r="C57" s="311"/>
      <c r="D57" s="333"/>
      <c r="E57" s="311"/>
      <c r="F57" s="330"/>
      <c r="G57" s="322"/>
      <c r="H57" s="311"/>
      <c r="I57" s="311"/>
      <c r="J57" s="311"/>
      <c r="K57" s="533"/>
      <c r="L57" s="316"/>
      <c r="M57" s="325"/>
      <c r="N57" s="13" t="s">
        <v>8</v>
      </c>
      <c r="O57" s="13">
        <v>50</v>
      </c>
      <c r="P57" s="13">
        <v>1</v>
      </c>
      <c r="Q57" s="13">
        <v>2</v>
      </c>
      <c r="R57" s="63">
        <f>(O57*P57*Q57*80*2)+7500</f>
        <v>23500</v>
      </c>
      <c r="S57" s="316"/>
      <c r="T57" s="325"/>
      <c r="U57" s="331"/>
      <c r="V57" s="331"/>
      <c r="W57" s="328"/>
    </row>
    <row r="58" spans="1:23" s="12" customFormat="1" ht="18" customHeight="1">
      <c r="A58" s="311">
        <v>19</v>
      </c>
      <c r="B58" s="344" t="s">
        <v>835</v>
      </c>
      <c r="C58" s="310" t="s">
        <v>885</v>
      </c>
      <c r="D58" s="317" t="s">
        <v>898</v>
      </c>
      <c r="E58" s="310">
        <v>100</v>
      </c>
      <c r="F58" s="333" t="s">
        <v>899</v>
      </c>
      <c r="G58" s="333" t="s">
        <v>900</v>
      </c>
      <c r="H58" s="333">
        <v>2133</v>
      </c>
      <c r="I58" s="309">
        <v>5</v>
      </c>
      <c r="J58" s="309">
        <v>0.4</v>
      </c>
      <c r="K58" s="532">
        <f>0.6*9.81*J58*I58</f>
        <v>11.772</v>
      </c>
      <c r="L58" s="314">
        <v>35</v>
      </c>
      <c r="M58" s="323">
        <f>L58*120</f>
        <v>4200</v>
      </c>
      <c r="N58" s="13" t="s">
        <v>7</v>
      </c>
      <c r="O58" s="13"/>
      <c r="P58" s="13"/>
      <c r="Q58" s="13"/>
      <c r="R58" s="63">
        <f>(O58*P58*Q58*80*2)</f>
        <v>0</v>
      </c>
      <c r="S58" s="314">
        <f>+M58*0.65+L58*110+L58*12+M58*0.1</f>
        <v>7420</v>
      </c>
      <c r="T58" s="323">
        <f>4400+I58*1.22*100</f>
        <v>5010</v>
      </c>
      <c r="U58" s="331">
        <v>1500</v>
      </c>
      <c r="V58" s="332">
        <f>U58+T58+S58+R58+R59+R60</f>
        <v>37430</v>
      </c>
      <c r="W58" s="344" t="s">
        <v>922</v>
      </c>
    </row>
    <row r="59" spans="1:23" s="12" customFormat="1" ht="18" customHeight="1">
      <c r="A59" s="311"/>
      <c r="B59" s="327"/>
      <c r="C59" s="310"/>
      <c r="D59" s="345"/>
      <c r="E59" s="310"/>
      <c r="F59" s="333"/>
      <c r="G59" s="333"/>
      <c r="H59" s="333"/>
      <c r="I59" s="310"/>
      <c r="J59" s="310"/>
      <c r="K59" s="532"/>
      <c r="L59" s="315"/>
      <c r="M59" s="324"/>
      <c r="N59" s="10" t="s">
        <v>534</v>
      </c>
      <c r="O59" s="13"/>
      <c r="P59" s="13"/>
      <c r="Q59" s="13"/>
      <c r="R59" s="63">
        <f>(O59*P59*Q59*80*2)</f>
        <v>0</v>
      </c>
      <c r="S59" s="315"/>
      <c r="T59" s="324"/>
      <c r="U59" s="331"/>
      <c r="V59" s="331"/>
      <c r="W59" s="327"/>
    </row>
    <row r="60" spans="1:23" s="12" customFormat="1" ht="18" customHeight="1" thickBot="1">
      <c r="A60" s="333"/>
      <c r="B60" s="328"/>
      <c r="C60" s="311"/>
      <c r="D60" s="346"/>
      <c r="E60" s="311"/>
      <c r="F60" s="333"/>
      <c r="G60" s="333"/>
      <c r="H60" s="333"/>
      <c r="I60" s="311"/>
      <c r="J60" s="311"/>
      <c r="K60" s="533"/>
      <c r="L60" s="316"/>
      <c r="M60" s="325"/>
      <c r="N60" s="13" t="s">
        <v>8</v>
      </c>
      <c r="O60" s="13">
        <v>50</v>
      </c>
      <c r="P60" s="13">
        <v>1</v>
      </c>
      <c r="Q60" s="13">
        <v>2</v>
      </c>
      <c r="R60" s="63">
        <f>(O60*P60*Q60*80*2)+7500</f>
        <v>23500</v>
      </c>
      <c r="S60" s="316"/>
      <c r="T60" s="325"/>
      <c r="U60" s="331"/>
      <c r="V60" s="331"/>
      <c r="W60" s="328"/>
    </row>
    <row r="61" spans="1:23" s="12" customFormat="1" ht="19.5" customHeight="1">
      <c r="A61" s="333">
        <v>20</v>
      </c>
      <c r="B61" s="344" t="s">
        <v>835</v>
      </c>
      <c r="C61" s="310" t="s">
        <v>885</v>
      </c>
      <c r="D61" s="309" t="s">
        <v>901</v>
      </c>
      <c r="E61" s="309">
        <v>100</v>
      </c>
      <c r="F61" s="309" t="s">
        <v>902</v>
      </c>
      <c r="G61" s="309" t="s">
        <v>903</v>
      </c>
      <c r="H61" s="309">
        <v>2270</v>
      </c>
      <c r="I61" s="309">
        <v>6</v>
      </c>
      <c r="J61" s="309">
        <v>0.4</v>
      </c>
      <c r="K61" s="532">
        <f>0.6*9.81*J61*I61</f>
        <v>14.1264</v>
      </c>
      <c r="L61" s="314">
        <v>35</v>
      </c>
      <c r="M61" s="323">
        <f>L61*120</f>
        <v>4200</v>
      </c>
      <c r="N61" s="13" t="s">
        <v>7</v>
      </c>
      <c r="O61" s="13"/>
      <c r="P61" s="13"/>
      <c r="Q61" s="13"/>
      <c r="R61" s="63">
        <f>(O61*P61*Q61*80*2)</f>
        <v>0</v>
      </c>
      <c r="S61" s="314">
        <f>+M61*0.65+L61*110+L61*12+M61*0.1</f>
        <v>7420</v>
      </c>
      <c r="T61" s="323">
        <f>4400+I61*1.22*100</f>
        <v>5132</v>
      </c>
      <c r="U61" s="331">
        <v>1501</v>
      </c>
      <c r="V61" s="332">
        <f>U61+T61+S61+R61+R62+R63</f>
        <v>37553</v>
      </c>
      <c r="W61" s="326" t="s">
        <v>921</v>
      </c>
    </row>
    <row r="62" spans="1:23" s="12" customFormat="1" ht="19.5" customHeight="1">
      <c r="A62" s="333"/>
      <c r="B62" s="327"/>
      <c r="C62" s="310"/>
      <c r="D62" s="310"/>
      <c r="E62" s="310"/>
      <c r="F62" s="310"/>
      <c r="G62" s="310"/>
      <c r="H62" s="310"/>
      <c r="I62" s="310"/>
      <c r="J62" s="310"/>
      <c r="K62" s="532"/>
      <c r="L62" s="315"/>
      <c r="M62" s="324"/>
      <c r="N62" s="10" t="s">
        <v>534</v>
      </c>
      <c r="O62" s="13"/>
      <c r="P62" s="13"/>
      <c r="Q62" s="13"/>
      <c r="R62" s="63">
        <f>(O62*P62*Q62*80*2)</f>
        <v>0</v>
      </c>
      <c r="S62" s="315"/>
      <c r="T62" s="324"/>
      <c r="U62" s="331"/>
      <c r="V62" s="331"/>
      <c r="W62" s="327"/>
    </row>
    <row r="63" spans="1:23" s="12" customFormat="1" ht="19.5" customHeight="1" thickBot="1">
      <c r="A63" s="333"/>
      <c r="B63" s="328"/>
      <c r="C63" s="311"/>
      <c r="D63" s="311"/>
      <c r="E63" s="311"/>
      <c r="F63" s="311"/>
      <c r="G63" s="311"/>
      <c r="H63" s="311"/>
      <c r="I63" s="311"/>
      <c r="J63" s="311"/>
      <c r="K63" s="533"/>
      <c r="L63" s="316"/>
      <c r="M63" s="325"/>
      <c r="N63" s="13" t="s">
        <v>8</v>
      </c>
      <c r="O63" s="13">
        <v>50</v>
      </c>
      <c r="P63" s="13">
        <v>1</v>
      </c>
      <c r="Q63" s="13">
        <v>2</v>
      </c>
      <c r="R63" s="63">
        <f>(O63*P63*Q63*80*2)+7500</f>
        <v>23500</v>
      </c>
      <c r="S63" s="316"/>
      <c r="T63" s="325"/>
      <c r="U63" s="331"/>
      <c r="V63" s="331"/>
      <c r="W63" s="328"/>
    </row>
    <row r="64" spans="1:23" s="12" customFormat="1" ht="19.5" customHeight="1">
      <c r="A64" s="311">
        <v>21</v>
      </c>
      <c r="B64" s="344" t="s">
        <v>835</v>
      </c>
      <c r="C64" s="310" t="s">
        <v>885</v>
      </c>
      <c r="D64" s="309" t="s">
        <v>904</v>
      </c>
      <c r="E64" s="309">
        <v>300</v>
      </c>
      <c r="F64" s="309" t="s">
        <v>905</v>
      </c>
      <c r="G64" s="309" t="s">
        <v>906</v>
      </c>
      <c r="H64" s="309">
        <v>2327</v>
      </c>
      <c r="I64" s="309">
        <v>9</v>
      </c>
      <c r="J64" s="309">
        <v>0.3</v>
      </c>
      <c r="K64" s="532">
        <f>0.6*9.81*J64*I64</f>
        <v>15.8922</v>
      </c>
      <c r="L64" s="314">
        <v>35</v>
      </c>
      <c r="M64" s="323">
        <f>L64*120</f>
        <v>4200</v>
      </c>
      <c r="N64" s="13" t="s">
        <v>7</v>
      </c>
      <c r="O64" s="13"/>
      <c r="P64" s="13"/>
      <c r="Q64" s="13"/>
      <c r="R64" s="63">
        <f>(O64*P64*Q64*80*2)</f>
        <v>0</v>
      </c>
      <c r="S64" s="314">
        <f>+M64*0.65+L64*110+L64*12+M64*0.1</f>
        <v>7420</v>
      </c>
      <c r="T64" s="323">
        <f>4400+I64*1.22*100</f>
        <v>5498</v>
      </c>
      <c r="U64" s="331">
        <v>1502</v>
      </c>
      <c r="V64" s="332">
        <f>U64+T64+S64+R64+R65+R66</f>
        <v>67520</v>
      </c>
      <c r="W64" s="344" t="s">
        <v>177</v>
      </c>
    </row>
    <row r="65" spans="1:23" s="12" customFormat="1" ht="19.5" customHeight="1">
      <c r="A65" s="311"/>
      <c r="B65" s="327"/>
      <c r="C65" s="310"/>
      <c r="D65" s="310"/>
      <c r="E65" s="310"/>
      <c r="F65" s="310"/>
      <c r="G65" s="310"/>
      <c r="H65" s="310"/>
      <c r="I65" s="310"/>
      <c r="J65" s="310"/>
      <c r="K65" s="532"/>
      <c r="L65" s="315"/>
      <c r="M65" s="324"/>
      <c r="N65" s="10" t="s">
        <v>534</v>
      </c>
      <c r="O65" s="13">
        <v>50</v>
      </c>
      <c r="P65" s="13">
        <v>1</v>
      </c>
      <c r="Q65" s="13">
        <v>2.5</v>
      </c>
      <c r="R65" s="63">
        <f>(O65*P65*Q65*80*2)</f>
        <v>20000</v>
      </c>
      <c r="S65" s="315"/>
      <c r="T65" s="324"/>
      <c r="U65" s="331"/>
      <c r="V65" s="331"/>
      <c r="W65" s="327"/>
    </row>
    <row r="66" spans="1:23" s="12" customFormat="1" ht="19.5" customHeight="1" thickBot="1">
      <c r="A66" s="333"/>
      <c r="B66" s="328"/>
      <c r="C66" s="311"/>
      <c r="D66" s="311"/>
      <c r="E66" s="311"/>
      <c r="F66" s="311"/>
      <c r="G66" s="311"/>
      <c r="H66" s="311"/>
      <c r="I66" s="311"/>
      <c r="J66" s="311"/>
      <c r="K66" s="533"/>
      <c r="L66" s="316"/>
      <c r="M66" s="325"/>
      <c r="N66" s="13" t="s">
        <v>8</v>
      </c>
      <c r="O66" s="13">
        <v>80</v>
      </c>
      <c r="P66" s="13">
        <v>1</v>
      </c>
      <c r="Q66" s="13">
        <v>2</v>
      </c>
      <c r="R66" s="63">
        <f>(O66*P66*Q66*80*2)+7500</f>
        <v>33100</v>
      </c>
      <c r="S66" s="316"/>
      <c r="T66" s="325"/>
      <c r="U66" s="331"/>
      <c r="V66" s="331"/>
      <c r="W66" s="328"/>
    </row>
    <row r="67" spans="1:23" s="12" customFormat="1" ht="19.5" customHeight="1">
      <c r="A67" s="333">
        <v>22</v>
      </c>
      <c r="B67" s="344" t="s">
        <v>835</v>
      </c>
      <c r="C67" s="310" t="s">
        <v>885</v>
      </c>
      <c r="D67" s="317" t="s">
        <v>907</v>
      </c>
      <c r="E67" s="310">
        <v>200</v>
      </c>
      <c r="F67" s="333" t="s">
        <v>908</v>
      </c>
      <c r="G67" s="333" t="s">
        <v>909</v>
      </c>
      <c r="H67" s="333">
        <v>2387</v>
      </c>
      <c r="I67" s="309">
        <v>100</v>
      </c>
      <c r="J67" s="309">
        <v>0.9</v>
      </c>
      <c r="K67" s="532">
        <f>0.6*9.81*J67*I67</f>
        <v>529.74</v>
      </c>
      <c r="L67" s="314">
        <v>150</v>
      </c>
      <c r="M67" s="323">
        <f>L67*120</f>
        <v>18000</v>
      </c>
      <c r="N67" s="13" t="s">
        <v>7</v>
      </c>
      <c r="O67" s="13">
        <v>15</v>
      </c>
      <c r="P67" s="13">
        <v>3</v>
      </c>
      <c r="Q67" s="13">
        <v>3</v>
      </c>
      <c r="R67" s="63">
        <f>(O67*P67*Q67*80*2)</f>
        <v>21600</v>
      </c>
      <c r="S67" s="314">
        <f>+M67*0.65+L67*110+L67*12+M67*0.1</f>
        <v>31800</v>
      </c>
      <c r="T67" s="323">
        <f>4400+I67*1.22*100</f>
        <v>16600</v>
      </c>
      <c r="U67" s="331">
        <v>1501</v>
      </c>
      <c r="V67" s="332">
        <f>U67+T67+S67+R67+R68+R69</f>
        <v>1599001</v>
      </c>
      <c r="W67" s="326" t="s">
        <v>197</v>
      </c>
    </row>
    <row r="68" spans="1:23" s="12" customFormat="1" ht="19.5" customHeight="1">
      <c r="A68" s="333"/>
      <c r="B68" s="327"/>
      <c r="C68" s="310"/>
      <c r="D68" s="345"/>
      <c r="E68" s="310"/>
      <c r="F68" s="333"/>
      <c r="G68" s="333"/>
      <c r="H68" s="333"/>
      <c r="I68" s="310"/>
      <c r="J68" s="310"/>
      <c r="K68" s="532"/>
      <c r="L68" s="315"/>
      <c r="M68" s="324"/>
      <c r="N68" s="10" t="s">
        <v>534</v>
      </c>
      <c r="O68" s="13">
        <v>1000</v>
      </c>
      <c r="P68" s="13">
        <v>1</v>
      </c>
      <c r="Q68" s="13">
        <v>2</v>
      </c>
      <c r="R68" s="63">
        <f>(O68*P68*Q68*80*2)</f>
        <v>320000</v>
      </c>
      <c r="S68" s="315"/>
      <c r="T68" s="324"/>
      <c r="U68" s="331"/>
      <c r="V68" s="331"/>
      <c r="W68" s="327"/>
    </row>
    <row r="69" spans="1:23" s="12" customFormat="1" ht="19.5" customHeight="1" thickBot="1">
      <c r="A69" s="333"/>
      <c r="B69" s="328"/>
      <c r="C69" s="311"/>
      <c r="D69" s="354"/>
      <c r="E69" s="311"/>
      <c r="F69" s="333"/>
      <c r="G69" s="333"/>
      <c r="H69" s="333"/>
      <c r="I69" s="311"/>
      <c r="J69" s="311"/>
      <c r="K69" s="533"/>
      <c r="L69" s="316"/>
      <c r="M69" s="325"/>
      <c r="N69" s="13" t="s">
        <v>8</v>
      </c>
      <c r="O69" s="13">
        <v>3000</v>
      </c>
      <c r="P69" s="13">
        <v>1</v>
      </c>
      <c r="Q69" s="13">
        <v>2.5</v>
      </c>
      <c r="R69" s="63">
        <f>(O69*P69*Q69*80*2)+7500</f>
        <v>1207500</v>
      </c>
      <c r="S69" s="316"/>
      <c r="T69" s="325"/>
      <c r="U69" s="331"/>
      <c r="V69" s="331"/>
      <c r="W69" s="328"/>
    </row>
    <row r="70" spans="1:23" s="12" customFormat="1" ht="19.5" customHeight="1">
      <c r="A70" s="311">
        <v>23</v>
      </c>
      <c r="B70" s="344" t="s">
        <v>835</v>
      </c>
      <c r="C70" s="310" t="s">
        <v>885</v>
      </c>
      <c r="D70" s="344" t="s">
        <v>907</v>
      </c>
      <c r="E70" s="344">
        <v>200</v>
      </c>
      <c r="F70" s="344" t="s">
        <v>910</v>
      </c>
      <c r="G70" s="344" t="s">
        <v>911</v>
      </c>
      <c r="H70" s="344">
        <v>2382</v>
      </c>
      <c r="I70" s="310">
        <v>5</v>
      </c>
      <c r="J70" s="310">
        <v>0.9</v>
      </c>
      <c r="K70" s="532">
        <f>0.6*9.81*J70*I70</f>
        <v>26.487000000000002</v>
      </c>
      <c r="L70" s="314">
        <v>50</v>
      </c>
      <c r="M70" s="323">
        <f>L70*120</f>
        <v>6000</v>
      </c>
      <c r="N70" s="13" t="s">
        <v>7</v>
      </c>
      <c r="O70" s="10"/>
      <c r="P70" s="10"/>
      <c r="Q70" s="10"/>
      <c r="R70" s="63">
        <f>(O70*P70*Q70*80*2)</f>
        <v>0</v>
      </c>
      <c r="S70" s="314">
        <f>+M70*0.65+L70*110+L70*12+M70*0.1</f>
        <v>10600</v>
      </c>
      <c r="T70" s="323">
        <f>4400+I70*1.22*100</f>
        <v>5010</v>
      </c>
      <c r="U70" s="331">
        <v>1502</v>
      </c>
      <c r="V70" s="332">
        <f>U70+T70+S70+R70+R71+R72</f>
        <v>40612</v>
      </c>
      <c r="W70" s="344" t="s">
        <v>923</v>
      </c>
    </row>
    <row r="71" spans="1:23" s="12" customFormat="1" ht="19.5" customHeight="1">
      <c r="A71" s="311"/>
      <c r="B71" s="327"/>
      <c r="C71" s="310"/>
      <c r="D71" s="327"/>
      <c r="E71" s="327"/>
      <c r="F71" s="327"/>
      <c r="G71" s="327"/>
      <c r="H71" s="327"/>
      <c r="I71" s="310"/>
      <c r="J71" s="310"/>
      <c r="K71" s="532"/>
      <c r="L71" s="315"/>
      <c r="M71" s="324"/>
      <c r="N71" s="10" t="s">
        <v>534</v>
      </c>
      <c r="O71" s="10"/>
      <c r="P71" s="10"/>
      <c r="Q71" s="10"/>
      <c r="R71" s="63">
        <f>(O71*P71*Q71*80*2)</f>
        <v>0</v>
      </c>
      <c r="S71" s="315"/>
      <c r="T71" s="324"/>
      <c r="U71" s="331"/>
      <c r="V71" s="331"/>
      <c r="W71" s="327"/>
    </row>
    <row r="72" spans="1:23" s="12" customFormat="1" ht="19.5" customHeight="1" thickBot="1">
      <c r="A72" s="333"/>
      <c r="B72" s="328"/>
      <c r="C72" s="311"/>
      <c r="D72" s="328"/>
      <c r="E72" s="328"/>
      <c r="F72" s="328"/>
      <c r="G72" s="328"/>
      <c r="H72" s="328"/>
      <c r="I72" s="311"/>
      <c r="J72" s="311"/>
      <c r="K72" s="533"/>
      <c r="L72" s="316"/>
      <c r="M72" s="325"/>
      <c r="N72" s="13" t="s">
        <v>8</v>
      </c>
      <c r="O72" s="13">
        <v>50</v>
      </c>
      <c r="P72" s="13">
        <v>1</v>
      </c>
      <c r="Q72" s="13">
        <v>2</v>
      </c>
      <c r="R72" s="63">
        <f>(O72*P72*Q72*80*2)+7500</f>
        <v>23500</v>
      </c>
      <c r="S72" s="316"/>
      <c r="T72" s="325"/>
      <c r="U72" s="331"/>
      <c r="V72" s="331"/>
      <c r="W72" s="328"/>
    </row>
    <row r="73" spans="1:23" s="12" customFormat="1" ht="19.5" customHeight="1">
      <c r="A73" s="333">
        <v>24</v>
      </c>
      <c r="B73" s="344" t="s">
        <v>835</v>
      </c>
      <c r="C73" s="310"/>
      <c r="D73" s="326" t="s">
        <v>912</v>
      </c>
      <c r="E73" s="310">
        <v>150</v>
      </c>
      <c r="F73" s="326" t="s">
        <v>913</v>
      </c>
      <c r="G73" s="326" t="s">
        <v>914</v>
      </c>
      <c r="H73" s="326">
        <v>1865</v>
      </c>
      <c r="I73" s="309">
        <v>6</v>
      </c>
      <c r="J73" s="309">
        <v>0.9</v>
      </c>
      <c r="K73" s="532">
        <f>0.6*9.81*J73*I73</f>
        <v>31.784400000000005</v>
      </c>
      <c r="L73" s="314">
        <v>80</v>
      </c>
      <c r="M73" s="323">
        <f>L73*120</f>
        <v>9600</v>
      </c>
      <c r="N73" s="13" t="s">
        <v>7</v>
      </c>
      <c r="O73" s="13"/>
      <c r="P73" s="13"/>
      <c r="Q73" s="13"/>
      <c r="R73" s="11">
        <f>Q73*P73*O73*80</f>
        <v>0</v>
      </c>
      <c r="S73" s="314">
        <f>+M73*0.65+L73*110+L73*12+M73*0.1</f>
        <v>16960</v>
      </c>
      <c r="T73" s="323">
        <f>14000+I73*1.22*100</f>
        <v>14732</v>
      </c>
      <c r="U73" s="506">
        <v>3300</v>
      </c>
      <c r="V73" s="332">
        <f>U73+T73+S73+R73+R74+R75</f>
        <v>88592</v>
      </c>
      <c r="W73" s="326" t="s">
        <v>177</v>
      </c>
    </row>
    <row r="74" spans="1:23" s="12" customFormat="1" ht="19.5" customHeight="1">
      <c r="A74" s="333"/>
      <c r="B74" s="327"/>
      <c r="C74" s="310"/>
      <c r="D74" s="327"/>
      <c r="E74" s="310"/>
      <c r="F74" s="327"/>
      <c r="G74" s="327"/>
      <c r="H74" s="327"/>
      <c r="I74" s="310"/>
      <c r="J74" s="310"/>
      <c r="K74" s="532"/>
      <c r="L74" s="315"/>
      <c r="M74" s="324"/>
      <c r="N74" s="10" t="s">
        <v>534</v>
      </c>
      <c r="O74" s="13"/>
      <c r="P74" s="13"/>
      <c r="Q74" s="13"/>
      <c r="R74" s="11"/>
      <c r="S74" s="315"/>
      <c r="T74" s="324"/>
      <c r="U74" s="506"/>
      <c r="V74" s="331"/>
      <c r="W74" s="327"/>
    </row>
    <row r="75" spans="1:23" s="12" customFormat="1" ht="19.5" customHeight="1">
      <c r="A75" s="333"/>
      <c r="B75" s="328"/>
      <c r="C75" s="311"/>
      <c r="D75" s="328"/>
      <c r="E75" s="311"/>
      <c r="F75" s="328"/>
      <c r="G75" s="328"/>
      <c r="H75" s="328"/>
      <c r="I75" s="311"/>
      <c r="J75" s="311"/>
      <c r="K75" s="533"/>
      <c r="L75" s="316"/>
      <c r="M75" s="325"/>
      <c r="N75" s="13" t="s">
        <v>8</v>
      </c>
      <c r="O75" s="13">
        <v>80</v>
      </c>
      <c r="P75" s="13">
        <v>1.3</v>
      </c>
      <c r="Q75" s="13">
        <v>2.5</v>
      </c>
      <c r="R75" s="11">
        <f>(Q75*P75*O75*80*2)+12000</f>
        <v>53600</v>
      </c>
      <c r="S75" s="316"/>
      <c r="T75" s="325"/>
      <c r="U75" s="506"/>
      <c r="V75" s="331"/>
      <c r="W75" s="328"/>
    </row>
    <row r="76" spans="1:24" s="7" customFormat="1" ht="18" customHeight="1">
      <c r="A76" s="377" t="s">
        <v>373</v>
      </c>
      <c r="B76" s="378"/>
      <c r="C76" s="378"/>
      <c r="D76" s="379"/>
      <c r="E76" s="335">
        <f>SUM(E4:E75)</f>
        <v>6090</v>
      </c>
      <c r="F76" s="338"/>
      <c r="G76" s="338"/>
      <c r="H76" s="335"/>
      <c r="I76" s="335"/>
      <c r="J76" s="335"/>
      <c r="K76" s="534">
        <f>SUM(K4:K75)</f>
        <v>1211.8685400000002</v>
      </c>
      <c r="L76" s="336"/>
      <c r="M76" s="335"/>
      <c r="N76" s="335"/>
      <c r="O76" s="335"/>
      <c r="P76" s="335"/>
      <c r="Q76" s="335"/>
      <c r="R76" s="535"/>
      <c r="S76" s="536"/>
      <c r="T76" s="535"/>
      <c r="U76" s="335"/>
      <c r="V76" s="336">
        <f>SUM(V4:V75)</f>
        <v>3161867.5</v>
      </c>
      <c r="W76" s="341"/>
      <c r="X76" s="18"/>
    </row>
    <row r="77" spans="1:24" s="7" customFormat="1" ht="18" customHeight="1">
      <c r="A77" s="380"/>
      <c r="B77" s="381"/>
      <c r="C77" s="381"/>
      <c r="D77" s="382"/>
      <c r="E77" s="335">
        <f>SUM(E76:E76)</f>
        <v>6090</v>
      </c>
      <c r="F77" s="338"/>
      <c r="G77" s="338"/>
      <c r="H77" s="335"/>
      <c r="I77" s="335"/>
      <c r="J77" s="335"/>
      <c r="K77" s="534">
        <f>SUM(K76:K76)</f>
        <v>1211.8685400000002</v>
      </c>
      <c r="L77" s="336"/>
      <c r="M77" s="335"/>
      <c r="N77" s="335"/>
      <c r="O77" s="335"/>
      <c r="P77" s="335"/>
      <c r="Q77" s="335"/>
      <c r="R77" s="342"/>
      <c r="S77" s="537"/>
      <c r="T77" s="539"/>
      <c r="U77" s="335"/>
      <c r="V77" s="335"/>
      <c r="W77" s="341"/>
      <c r="X77" s="18"/>
    </row>
    <row r="78" spans="1:24" s="7" customFormat="1" ht="18" customHeight="1">
      <c r="A78" s="383"/>
      <c r="B78" s="384"/>
      <c r="C78" s="384"/>
      <c r="D78" s="385"/>
      <c r="E78" s="335">
        <f>SUM(E76:E77)</f>
        <v>12180</v>
      </c>
      <c r="F78" s="338"/>
      <c r="G78" s="338"/>
      <c r="H78" s="335"/>
      <c r="I78" s="335"/>
      <c r="J78" s="335"/>
      <c r="K78" s="534">
        <f>SUM(K76:K77)</f>
        <v>2423.7370800000003</v>
      </c>
      <c r="L78" s="336"/>
      <c r="M78" s="335"/>
      <c r="N78" s="335"/>
      <c r="O78" s="335"/>
      <c r="P78" s="335"/>
      <c r="Q78" s="335"/>
      <c r="R78" s="343"/>
      <c r="S78" s="538"/>
      <c r="T78" s="540"/>
      <c r="U78" s="335"/>
      <c r="V78" s="335"/>
      <c r="W78" s="341"/>
      <c r="X78" s="18"/>
    </row>
  </sheetData>
  <mergeCells count="465">
    <mergeCell ref="R2:T2"/>
    <mergeCell ref="N2:Q2"/>
    <mergeCell ref="C1:P1"/>
    <mergeCell ref="A2:A3"/>
    <mergeCell ref="B2:B3"/>
    <mergeCell ref="C2:C3"/>
    <mergeCell ref="D2:D3"/>
    <mergeCell ref="E2:E3"/>
    <mergeCell ref="F2:H2"/>
    <mergeCell ref="I2:M2"/>
    <mergeCell ref="U2:U3"/>
    <mergeCell ref="V2:V3"/>
    <mergeCell ref="W2:W3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S4:S6"/>
    <mergeCell ref="H4:H6"/>
    <mergeCell ref="I4:I6"/>
    <mergeCell ref="J4:J6"/>
    <mergeCell ref="K4:K6"/>
    <mergeCell ref="T4:T6"/>
    <mergeCell ref="U4:U6"/>
    <mergeCell ref="V4:V6"/>
    <mergeCell ref="W4:W6"/>
    <mergeCell ref="A7:A9"/>
    <mergeCell ref="B7:B9"/>
    <mergeCell ref="C7:C9"/>
    <mergeCell ref="D7:D9"/>
    <mergeCell ref="E7:E9"/>
    <mergeCell ref="F7:F9"/>
    <mergeCell ref="G7:G9"/>
    <mergeCell ref="H7:H9"/>
    <mergeCell ref="M7:M9"/>
    <mergeCell ref="S7:S9"/>
    <mergeCell ref="T7:T9"/>
    <mergeCell ref="I7:I9"/>
    <mergeCell ref="J7:J9"/>
    <mergeCell ref="K7:K9"/>
    <mergeCell ref="L7:L9"/>
    <mergeCell ref="U7:U9"/>
    <mergeCell ref="V7:V9"/>
    <mergeCell ref="W7:W9"/>
    <mergeCell ref="A10:A12"/>
    <mergeCell ref="B10:B12"/>
    <mergeCell ref="C10:C12"/>
    <mergeCell ref="D10:D12"/>
    <mergeCell ref="E10:E12"/>
    <mergeCell ref="F10:F12"/>
    <mergeCell ref="G10:G12"/>
    <mergeCell ref="L10:L12"/>
    <mergeCell ref="M10:M12"/>
    <mergeCell ref="S10:S12"/>
    <mergeCell ref="H10:H12"/>
    <mergeCell ref="I10:I12"/>
    <mergeCell ref="J10:J12"/>
    <mergeCell ref="K10:K12"/>
    <mergeCell ref="T10:T12"/>
    <mergeCell ref="U10:U12"/>
    <mergeCell ref="V10:V12"/>
    <mergeCell ref="W10:W12"/>
    <mergeCell ref="A13:A15"/>
    <mergeCell ref="B13:B15"/>
    <mergeCell ref="C13:C15"/>
    <mergeCell ref="D13:D15"/>
    <mergeCell ref="E13:E15"/>
    <mergeCell ref="F13:F15"/>
    <mergeCell ref="G13:G15"/>
    <mergeCell ref="H13:H15"/>
    <mergeCell ref="M13:M15"/>
    <mergeCell ref="S13:S15"/>
    <mergeCell ref="T13:T15"/>
    <mergeCell ref="I13:I15"/>
    <mergeCell ref="J13:J15"/>
    <mergeCell ref="K13:K15"/>
    <mergeCell ref="L13:L15"/>
    <mergeCell ref="U13:U15"/>
    <mergeCell ref="V13:V15"/>
    <mergeCell ref="W13:W15"/>
    <mergeCell ref="A16:A18"/>
    <mergeCell ref="B16:B18"/>
    <mergeCell ref="C16:C18"/>
    <mergeCell ref="D16:D18"/>
    <mergeCell ref="E16:E18"/>
    <mergeCell ref="F16:F18"/>
    <mergeCell ref="G16:G18"/>
    <mergeCell ref="L16:L18"/>
    <mergeCell ref="M16:M18"/>
    <mergeCell ref="S16:S18"/>
    <mergeCell ref="H16:H18"/>
    <mergeCell ref="I16:I18"/>
    <mergeCell ref="J16:J18"/>
    <mergeCell ref="K16:K18"/>
    <mergeCell ref="T16:T18"/>
    <mergeCell ref="U16:U18"/>
    <mergeCell ref="V16:V18"/>
    <mergeCell ref="W16:W18"/>
    <mergeCell ref="A19:A21"/>
    <mergeCell ref="B19:B21"/>
    <mergeCell ref="C19:C21"/>
    <mergeCell ref="D19:D21"/>
    <mergeCell ref="E19:E21"/>
    <mergeCell ref="F19:F21"/>
    <mergeCell ref="G19:G21"/>
    <mergeCell ref="H19:H21"/>
    <mergeCell ref="M19:M21"/>
    <mergeCell ref="S19:S21"/>
    <mergeCell ref="T19:T21"/>
    <mergeCell ref="I19:I21"/>
    <mergeCell ref="J19:J21"/>
    <mergeCell ref="K19:K21"/>
    <mergeCell ref="L19:L21"/>
    <mergeCell ref="U19:U21"/>
    <mergeCell ref="V19:V21"/>
    <mergeCell ref="W19:W21"/>
    <mergeCell ref="A22:A24"/>
    <mergeCell ref="B22:B24"/>
    <mergeCell ref="C22:C24"/>
    <mergeCell ref="D22:D24"/>
    <mergeCell ref="E22:E24"/>
    <mergeCell ref="F22:F24"/>
    <mergeCell ref="G22:G24"/>
    <mergeCell ref="L22:L24"/>
    <mergeCell ref="M22:M24"/>
    <mergeCell ref="S22:S24"/>
    <mergeCell ref="H22:H24"/>
    <mergeCell ref="I22:I24"/>
    <mergeCell ref="J22:J24"/>
    <mergeCell ref="K22:K24"/>
    <mergeCell ref="T22:T24"/>
    <mergeCell ref="U22:U24"/>
    <mergeCell ref="V22:V24"/>
    <mergeCell ref="W22:W24"/>
    <mergeCell ref="A25:A27"/>
    <mergeCell ref="B25:B27"/>
    <mergeCell ref="C25:C27"/>
    <mergeCell ref="D25:D27"/>
    <mergeCell ref="E25:E27"/>
    <mergeCell ref="F25:F27"/>
    <mergeCell ref="G25:G27"/>
    <mergeCell ref="H25:H27"/>
    <mergeCell ref="M25:M27"/>
    <mergeCell ref="S25:S27"/>
    <mergeCell ref="T25:T27"/>
    <mergeCell ref="I25:I27"/>
    <mergeCell ref="J25:J27"/>
    <mergeCell ref="K25:K27"/>
    <mergeCell ref="L25:L27"/>
    <mergeCell ref="U25:U27"/>
    <mergeCell ref="V25:V27"/>
    <mergeCell ref="W25:W27"/>
    <mergeCell ref="A28:A30"/>
    <mergeCell ref="B28:B30"/>
    <mergeCell ref="C28:C30"/>
    <mergeCell ref="D28:D30"/>
    <mergeCell ref="E28:E30"/>
    <mergeCell ref="F28:F30"/>
    <mergeCell ref="G28:G30"/>
    <mergeCell ref="L28:L30"/>
    <mergeCell ref="M28:M30"/>
    <mergeCell ref="S28:S30"/>
    <mergeCell ref="H28:H30"/>
    <mergeCell ref="I28:I30"/>
    <mergeCell ref="J28:J30"/>
    <mergeCell ref="K28:K30"/>
    <mergeCell ref="T28:T30"/>
    <mergeCell ref="U28:U30"/>
    <mergeCell ref="V28:V30"/>
    <mergeCell ref="W28:W30"/>
    <mergeCell ref="A31:A33"/>
    <mergeCell ref="B31:B33"/>
    <mergeCell ref="C31:C33"/>
    <mergeCell ref="D31:D33"/>
    <mergeCell ref="E31:E33"/>
    <mergeCell ref="F31:F33"/>
    <mergeCell ref="G31:G33"/>
    <mergeCell ref="H31:H33"/>
    <mergeCell ref="M31:M33"/>
    <mergeCell ref="S31:S33"/>
    <mergeCell ref="T31:T33"/>
    <mergeCell ref="I31:I33"/>
    <mergeCell ref="J31:J33"/>
    <mergeCell ref="K31:K33"/>
    <mergeCell ref="L31:L33"/>
    <mergeCell ref="U31:U33"/>
    <mergeCell ref="V31:V33"/>
    <mergeCell ref="W31:W33"/>
    <mergeCell ref="A34:A36"/>
    <mergeCell ref="B34:B36"/>
    <mergeCell ref="C34:C36"/>
    <mergeCell ref="D34:D36"/>
    <mergeCell ref="E34:E36"/>
    <mergeCell ref="F34:F36"/>
    <mergeCell ref="G34:G36"/>
    <mergeCell ref="L34:L36"/>
    <mergeCell ref="M34:M36"/>
    <mergeCell ref="S34:S36"/>
    <mergeCell ref="H34:H36"/>
    <mergeCell ref="I34:I36"/>
    <mergeCell ref="J34:J36"/>
    <mergeCell ref="K34:K36"/>
    <mergeCell ref="T34:T36"/>
    <mergeCell ref="U34:U36"/>
    <mergeCell ref="V34:V36"/>
    <mergeCell ref="W34:W36"/>
    <mergeCell ref="A37:A39"/>
    <mergeCell ref="B37:B39"/>
    <mergeCell ref="C37:C39"/>
    <mergeCell ref="D37:D39"/>
    <mergeCell ref="E37:E39"/>
    <mergeCell ref="F37:F39"/>
    <mergeCell ref="G37:G39"/>
    <mergeCell ref="H37:H39"/>
    <mergeCell ref="M37:M39"/>
    <mergeCell ref="S37:S39"/>
    <mergeCell ref="T37:T39"/>
    <mergeCell ref="I37:I39"/>
    <mergeCell ref="J37:J39"/>
    <mergeCell ref="K37:K39"/>
    <mergeCell ref="L37:L39"/>
    <mergeCell ref="U37:U39"/>
    <mergeCell ref="V37:V39"/>
    <mergeCell ref="W37:W39"/>
    <mergeCell ref="A40:A42"/>
    <mergeCell ref="B40:B42"/>
    <mergeCell ref="C40:C42"/>
    <mergeCell ref="D40:D42"/>
    <mergeCell ref="E40:E42"/>
    <mergeCell ref="F40:F42"/>
    <mergeCell ref="G40:G42"/>
    <mergeCell ref="L40:L42"/>
    <mergeCell ref="M40:M42"/>
    <mergeCell ref="S40:S42"/>
    <mergeCell ref="H40:H42"/>
    <mergeCell ref="I40:I42"/>
    <mergeCell ref="J40:J42"/>
    <mergeCell ref="K40:K42"/>
    <mergeCell ref="T40:T42"/>
    <mergeCell ref="U40:U42"/>
    <mergeCell ref="V40:V42"/>
    <mergeCell ref="W40:W42"/>
    <mergeCell ref="A43:A45"/>
    <mergeCell ref="B43:B45"/>
    <mergeCell ref="C43:C45"/>
    <mergeCell ref="D43:D45"/>
    <mergeCell ref="E43:E45"/>
    <mergeCell ref="F43:F45"/>
    <mergeCell ref="G43:G45"/>
    <mergeCell ref="H43:H45"/>
    <mergeCell ref="M43:M45"/>
    <mergeCell ref="S43:S45"/>
    <mergeCell ref="T43:T45"/>
    <mergeCell ref="I43:I45"/>
    <mergeCell ref="J43:J45"/>
    <mergeCell ref="K43:K45"/>
    <mergeCell ref="L43:L45"/>
    <mergeCell ref="U43:U45"/>
    <mergeCell ref="V43:V45"/>
    <mergeCell ref="W43:W45"/>
    <mergeCell ref="A46:A48"/>
    <mergeCell ref="B46:B48"/>
    <mergeCell ref="C46:C48"/>
    <mergeCell ref="D46:D48"/>
    <mergeCell ref="E46:E48"/>
    <mergeCell ref="F46:F48"/>
    <mergeCell ref="G46:G48"/>
    <mergeCell ref="L46:L48"/>
    <mergeCell ref="M46:M48"/>
    <mergeCell ref="S46:S48"/>
    <mergeCell ref="H46:H48"/>
    <mergeCell ref="I46:I48"/>
    <mergeCell ref="J46:J48"/>
    <mergeCell ref="K46:K48"/>
    <mergeCell ref="T46:T48"/>
    <mergeCell ref="U46:U48"/>
    <mergeCell ref="V46:V48"/>
    <mergeCell ref="W46:W48"/>
    <mergeCell ref="A49:A51"/>
    <mergeCell ref="B49:B51"/>
    <mergeCell ref="C49:C51"/>
    <mergeCell ref="D49:D51"/>
    <mergeCell ref="E49:E51"/>
    <mergeCell ref="F49:F51"/>
    <mergeCell ref="G49:G51"/>
    <mergeCell ref="H49:H51"/>
    <mergeCell ref="M49:M51"/>
    <mergeCell ref="S49:S51"/>
    <mergeCell ref="T49:T51"/>
    <mergeCell ref="I49:I51"/>
    <mergeCell ref="J49:J51"/>
    <mergeCell ref="K49:K51"/>
    <mergeCell ref="L49:L51"/>
    <mergeCell ref="U49:U51"/>
    <mergeCell ref="V49:V51"/>
    <mergeCell ref="W49:W51"/>
    <mergeCell ref="A52:A54"/>
    <mergeCell ref="B52:B54"/>
    <mergeCell ref="C52:C54"/>
    <mergeCell ref="D52:D54"/>
    <mergeCell ref="E52:E54"/>
    <mergeCell ref="F52:F54"/>
    <mergeCell ref="G52:G54"/>
    <mergeCell ref="L52:L54"/>
    <mergeCell ref="M52:M54"/>
    <mergeCell ref="S52:S54"/>
    <mergeCell ref="H52:H54"/>
    <mergeCell ref="I52:I54"/>
    <mergeCell ref="J52:J54"/>
    <mergeCell ref="K52:K54"/>
    <mergeCell ref="T52:T54"/>
    <mergeCell ref="U52:U54"/>
    <mergeCell ref="V52:V54"/>
    <mergeCell ref="W52:W54"/>
    <mergeCell ref="A55:A57"/>
    <mergeCell ref="B55:B57"/>
    <mergeCell ref="C55:C57"/>
    <mergeCell ref="D55:D57"/>
    <mergeCell ref="E55:E57"/>
    <mergeCell ref="F55:F57"/>
    <mergeCell ref="G55:G57"/>
    <mergeCell ref="H55:H57"/>
    <mergeCell ref="M55:M57"/>
    <mergeCell ref="S55:S57"/>
    <mergeCell ref="T55:T57"/>
    <mergeCell ref="I55:I57"/>
    <mergeCell ref="J55:J57"/>
    <mergeCell ref="K55:K57"/>
    <mergeCell ref="L55:L57"/>
    <mergeCell ref="U55:U57"/>
    <mergeCell ref="V55:V57"/>
    <mergeCell ref="W55:W57"/>
    <mergeCell ref="A58:A60"/>
    <mergeCell ref="B58:B60"/>
    <mergeCell ref="C58:C60"/>
    <mergeCell ref="D58:D60"/>
    <mergeCell ref="E58:E60"/>
    <mergeCell ref="F58:F60"/>
    <mergeCell ref="G58:G60"/>
    <mergeCell ref="L58:L60"/>
    <mergeCell ref="M58:M60"/>
    <mergeCell ref="S58:S60"/>
    <mergeCell ref="H58:H60"/>
    <mergeCell ref="I58:I60"/>
    <mergeCell ref="J58:J60"/>
    <mergeCell ref="K58:K60"/>
    <mergeCell ref="T58:T60"/>
    <mergeCell ref="U58:U60"/>
    <mergeCell ref="V58:V60"/>
    <mergeCell ref="W58:W60"/>
    <mergeCell ref="A61:A63"/>
    <mergeCell ref="B61:B63"/>
    <mergeCell ref="C61:C63"/>
    <mergeCell ref="D61:D63"/>
    <mergeCell ref="E61:E63"/>
    <mergeCell ref="F61:F63"/>
    <mergeCell ref="G61:G63"/>
    <mergeCell ref="H61:H63"/>
    <mergeCell ref="M61:M63"/>
    <mergeCell ref="S61:S63"/>
    <mergeCell ref="T61:T63"/>
    <mergeCell ref="I61:I63"/>
    <mergeCell ref="J61:J63"/>
    <mergeCell ref="K61:K63"/>
    <mergeCell ref="L61:L63"/>
    <mergeCell ref="U61:U63"/>
    <mergeCell ref="V61:V63"/>
    <mergeCell ref="W61:W63"/>
    <mergeCell ref="A64:A66"/>
    <mergeCell ref="B64:B66"/>
    <mergeCell ref="C64:C66"/>
    <mergeCell ref="D64:D66"/>
    <mergeCell ref="E64:E66"/>
    <mergeCell ref="F64:F66"/>
    <mergeCell ref="G64:G66"/>
    <mergeCell ref="L64:L66"/>
    <mergeCell ref="M64:M66"/>
    <mergeCell ref="S64:S66"/>
    <mergeCell ref="H64:H66"/>
    <mergeCell ref="I64:I66"/>
    <mergeCell ref="J64:J66"/>
    <mergeCell ref="K64:K66"/>
    <mergeCell ref="T64:T66"/>
    <mergeCell ref="U64:U66"/>
    <mergeCell ref="V64:V66"/>
    <mergeCell ref="W64:W66"/>
    <mergeCell ref="A67:A69"/>
    <mergeCell ref="B67:B69"/>
    <mergeCell ref="C67:C69"/>
    <mergeCell ref="D67:D69"/>
    <mergeCell ref="E67:E69"/>
    <mergeCell ref="F67:F69"/>
    <mergeCell ref="G67:G69"/>
    <mergeCell ref="H67:H69"/>
    <mergeCell ref="M67:M69"/>
    <mergeCell ref="S67:S69"/>
    <mergeCell ref="T67:T69"/>
    <mergeCell ref="I67:I69"/>
    <mergeCell ref="J67:J69"/>
    <mergeCell ref="K67:K69"/>
    <mergeCell ref="L67:L69"/>
    <mergeCell ref="U67:U69"/>
    <mergeCell ref="V67:V69"/>
    <mergeCell ref="W67:W69"/>
    <mergeCell ref="A70:A72"/>
    <mergeCell ref="B70:B72"/>
    <mergeCell ref="C70:C72"/>
    <mergeCell ref="D70:D72"/>
    <mergeCell ref="E70:E72"/>
    <mergeCell ref="F70:F72"/>
    <mergeCell ref="G70:G72"/>
    <mergeCell ref="L70:L72"/>
    <mergeCell ref="M70:M72"/>
    <mergeCell ref="S70:S72"/>
    <mergeCell ref="H70:H72"/>
    <mergeCell ref="I70:I72"/>
    <mergeCell ref="J70:J72"/>
    <mergeCell ref="K70:K72"/>
    <mergeCell ref="T70:T72"/>
    <mergeCell ref="U70:U72"/>
    <mergeCell ref="V70:V72"/>
    <mergeCell ref="W70:W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V73:V75"/>
    <mergeCell ref="W73:W75"/>
    <mergeCell ref="A76:D78"/>
    <mergeCell ref="E76:E78"/>
    <mergeCell ref="F76:F78"/>
    <mergeCell ref="G76:G78"/>
    <mergeCell ref="H76:H78"/>
    <mergeCell ref="I76:I78"/>
    <mergeCell ref="J76:J78"/>
    <mergeCell ref="M73:M75"/>
    <mergeCell ref="U73:U75"/>
    <mergeCell ref="S73:S75"/>
    <mergeCell ref="T73:T75"/>
    <mergeCell ref="R76:R78"/>
    <mergeCell ref="S76:S78"/>
    <mergeCell ref="T76:T78"/>
    <mergeCell ref="U76:U78"/>
    <mergeCell ref="V76:V78"/>
    <mergeCell ref="W76:W78"/>
    <mergeCell ref="K76:K78"/>
    <mergeCell ref="L76:L78"/>
    <mergeCell ref="M76:M78"/>
    <mergeCell ref="N76:N78"/>
    <mergeCell ref="O76:O78"/>
    <mergeCell ref="P76:P78"/>
    <mergeCell ref="Q76:Q78"/>
  </mergeCells>
  <printOptions/>
  <pageMargins left="0.75" right="0.75" top="1" bottom="1" header="0.5" footer="0.5"/>
  <pageSetup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X78"/>
  <sheetViews>
    <sheetView workbookViewId="0" topLeftCell="A1">
      <selection activeCell="C73" sqref="C73:C75"/>
    </sheetView>
  </sheetViews>
  <sheetFormatPr defaultColWidth="9.140625" defaultRowHeight="12.75"/>
  <cols>
    <col min="1" max="1" width="3.7109375" style="14" customWidth="1"/>
    <col min="2" max="2" width="11.421875" style="14" customWidth="1"/>
    <col min="3" max="3" width="11.140625" style="14" customWidth="1"/>
    <col min="4" max="4" width="12.57421875" style="14" customWidth="1"/>
    <col min="5" max="5" width="8.7109375" style="14" customWidth="1"/>
    <col min="6" max="6" width="10.00390625" style="14" customWidth="1"/>
    <col min="7" max="7" width="10.57421875" style="14" customWidth="1"/>
    <col min="8" max="8" width="8.7109375" style="14" customWidth="1"/>
    <col min="9" max="9" width="9.28125" style="14" customWidth="1"/>
    <col min="10" max="10" width="8.00390625" style="14" customWidth="1"/>
    <col min="11" max="11" width="10.57421875" style="126" customWidth="1"/>
    <col min="12" max="12" width="9.28125" style="14" customWidth="1"/>
    <col min="13" max="13" width="7.421875" style="14" customWidth="1"/>
    <col min="14" max="14" width="9.140625" style="14" customWidth="1"/>
    <col min="15" max="15" width="7.7109375" style="14" customWidth="1"/>
    <col min="16" max="16" width="8.7109375" style="14" customWidth="1"/>
    <col min="17" max="17" width="7.28125" style="14" customWidth="1"/>
    <col min="18" max="18" width="11.421875" style="14" customWidth="1"/>
    <col min="19" max="19" width="8.28125" style="14" customWidth="1"/>
    <col min="20" max="20" width="12.28125" style="14" customWidth="1"/>
    <col min="21" max="21" width="8.140625" style="14" customWidth="1"/>
    <col min="22" max="22" width="8.7109375" style="14" customWidth="1"/>
    <col min="23" max="23" width="14.28125" style="14" customWidth="1"/>
    <col min="24" max="16384" width="9.140625" style="14" customWidth="1"/>
  </cols>
  <sheetData>
    <row r="1" spans="1:16" s="4" customFormat="1" ht="35.25" customHeight="1" thickBot="1">
      <c r="A1" s="3"/>
      <c r="B1" s="3"/>
      <c r="C1" s="364" t="s">
        <v>833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3" s="151" customFormat="1" ht="15.75" customHeight="1" thickBot="1">
      <c r="A2" s="462" t="s">
        <v>0</v>
      </c>
      <c r="B2" s="462" t="s">
        <v>1</v>
      </c>
      <c r="C2" s="464" t="s">
        <v>363</v>
      </c>
      <c r="D2" s="466" t="s">
        <v>3</v>
      </c>
      <c r="E2" s="468" t="s">
        <v>43</v>
      </c>
      <c r="F2" s="369" t="s">
        <v>4</v>
      </c>
      <c r="G2" s="370"/>
      <c r="H2" s="371"/>
      <c r="I2" s="374" t="s">
        <v>375</v>
      </c>
      <c r="J2" s="375"/>
      <c r="K2" s="375"/>
      <c r="L2" s="375"/>
      <c r="M2" s="376"/>
      <c r="N2" s="361" t="s">
        <v>23</v>
      </c>
      <c r="O2" s="362"/>
      <c r="P2" s="362"/>
      <c r="Q2" s="363"/>
      <c r="R2" s="360" t="s">
        <v>293</v>
      </c>
      <c r="S2" s="360"/>
      <c r="T2" s="360"/>
      <c r="U2" s="461" t="s">
        <v>237</v>
      </c>
      <c r="V2" s="520" t="s">
        <v>1328</v>
      </c>
      <c r="W2" s="466" t="s">
        <v>14</v>
      </c>
    </row>
    <row r="3" spans="1:23" s="151" customFormat="1" ht="48.75" customHeight="1" thickBot="1">
      <c r="A3" s="463"/>
      <c r="B3" s="463"/>
      <c r="C3" s="465"/>
      <c r="D3" s="467"/>
      <c r="E3" s="469"/>
      <c r="F3" s="79" t="s">
        <v>5</v>
      </c>
      <c r="G3" s="79" t="s">
        <v>6</v>
      </c>
      <c r="H3" s="80" t="s">
        <v>12</v>
      </c>
      <c r="I3" s="90" t="s">
        <v>13</v>
      </c>
      <c r="J3" s="82" t="s">
        <v>536</v>
      </c>
      <c r="K3" s="83" t="s">
        <v>44</v>
      </c>
      <c r="L3" s="84" t="s">
        <v>21</v>
      </c>
      <c r="M3" s="84" t="s">
        <v>22</v>
      </c>
      <c r="N3" s="91" t="s">
        <v>380</v>
      </c>
      <c r="O3" s="92" t="s">
        <v>9</v>
      </c>
      <c r="P3" s="92" t="s">
        <v>10</v>
      </c>
      <c r="Q3" s="92" t="s">
        <v>11</v>
      </c>
      <c r="R3" s="87" t="s">
        <v>292</v>
      </c>
      <c r="S3" s="88" t="s">
        <v>295</v>
      </c>
      <c r="T3" s="89" t="s">
        <v>294</v>
      </c>
      <c r="U3" s="461"/>
      <c r="V3" s="520"/>
      <c r="W3" s="467"/>
    </row>
    <row r="4" spans="1:23" s="12" customFormat="1" ht="18" customHeight="1">
      <c r="A4" s="356">
        <v>1</v>
      </c>
      <c r="B4" s="344" t="s">
        <v>748</v>
      </c>
      <c r="C4" s="344" t="s">
        <v>749</v>
      </c>
      <c r="D4" s="344" t="s">
        <v>750</v>
      </c>
      <c r="E4" s="344">
        <v>350</v>
      </c>
      <c r="F4" s="344" t="s">
        <v>751</v>
      </c>
      <c r="G4" s="344" t="s">
        <v>752</v>
      </c>
      <c r="H4" s="344">
        <v>550</v>
      </c>
      <c r="I4" s="310">
        <v>4.5</v>
      </c>
      <c r="J4" s="310">
        <v>0.37</v>
      </c>
      <c r="K4" s="499">
        <f>0.6*9.81*J4*I4</f>
        <v>9.80019</v>
      </c>
      <c r="L4" s="314">
        <v>40</v>
      </c>
      <c r="M4" s="323">
        <f>L4*120</f>
        <v>4800</v>
      </c>
      <c r="N4" s="10" t="s">
        <v>7</v>
      </c>
      <c r="O4" s="10"/>
      <c r="P4" s="10"/>
      <c r="Q4" s="10"/>
      <c r="R4" s="331">
        <f>(Q6*P6*O6*80*2)+7500</f>
        <v>36300</v>
      </c>
      <c r="S4" s="332">
        <f>M4*0.65+L4*110+L4*12+M4*0.1</f>
        <v>8480</v>
      </c>
      <c r="T4" s="331">
        <f>4400+I4*1.22*100</f>
        <v>4949</v>
      </c>
      <c r="U4" s="331">
        <v>1500</v>
      </c>
      <c r="V4" s="332">
        <f>U4+T4+S4+R4</f>
        <v>51229</v>
      </c>
      <c r="W4" s="353" t="s">
        <v>177</v>
      </c>
    </row>
    <row r="5" spans="1:23" s="12" customFormat="1" ht="18" customHeight="1">
      <c r="A5" s="311"/>
      <c r="B5" s="327"/>
      <c r="C5" s="327"/>
      <c r="D5" s="327"/>
      <c r="E5" s="327"/>
      <c r="F5" s="327"/>
      <c r="G5" s="327"/>
      <c r="H5" s="327"/>
      <c r="I5" s="310"/>
      <c r="J5" s="310"/>
      <c r="K5" s="499"/>
      <c r="L5" s="315"/>
      <c r="M5" s="324"/>
      <c r="N5" s="10" t="s">
        <v>534</v>
      </c>
      <c r="O5" s="10"/>
      <c r="P5" s="10"/>
      <c r="Q5" s="10"/>
      <c r="R5" s="331"/>
      <c r="S5" s="332"/>
      <c r="T5" s="331"/>
      <c r="U5" s="331"/>
      <c r="V5" s="331"/>
      <c r="W5" s="495"/>
    </row>
    <row r="6" spans="1:23" s="12" customFormat="1" ht="18" customHeight="1" thickBot="1">
      <c r="A6" s="333"/>
      <c r="B6" s="328"/>
      <c r="C6" s="328"/>
      <c r="D6" s="328"/>
      <c r="E6" s="328"/>
      <c r="F6" s="328"/>
      <c r="G6" s="328"/>
      <c r="H6" s="328"/>
      <c r="I6" s="311"/>
      <c r="J6" s="311"/>
      <c r="K6" s="500"/>
      <c r="L6" s="316"/>
      <c r="M6" s="325"/>
      <c r="N6" s="13" t="s">
        <v>8</v>
      </c>
      <c r="O6" s="10">
        <v>100</v>
      </c>
      <c r="P6" s="10">
        <v>0.9</v>
      </c>
      <c r="Q6" s="10">
        <v>2</v>
      </c>
      <c r="R6" s="331"/>
      <c r="S6" s="332"/>
      <c r="T6" s="331"/>
      <c r="U6" s="331"/>
      <c r="V6" s="331"/>
      <c r="W6" s="496"/>
    </row>
    <row r="7" spans="1:23" s="12" customFormat="1" ht="18" customHeight="1">
      <c r="A7" s="333">
        <v>2</v>
      </c>
      <c r="B7" s="344" t="s">
        <v>748</v>
      </c>
      <c r="C7" s="310" t="s">
        <v>749</v>
      </c>
      <c r="D7" s="326" t="s">
        <v>753</v>
      </c>
      <c r="E7" s="310">
        <v>300</v>
      </c>
      <c r="F7" s="326" t="s">
        <v>754</v>
      </c>
      <c r="G7" s="326" t="s">
        <v>755</v>
      </c>
      <c r="H7" s="326">
        <v>572</v>
      </c>
      <c r="I7" s="309">
        <v>4.5</v>
      </c>
      <c r="J7" s="309">
        <v>0.37</v>
      </c>
      <c r="K7" s="499">
        <f>0.6*9.81*J7*I7</f>
        <v>9.80019</v>
      </c>
      <c r="L7" s="314">
        <v>40</v>
      </c>
      <c r="M7" s="323">
        <f>L7*120</f>
        <v>4800</v>
      </c>
      <c r="N7" s="13" t="s">
        <v>7</v>
      </c>
      <c r="O7" s="13"/>
      <c r="P7" s="13"/>
      <c r="Q7" s="13"/>
      <c r="R7" s="331">
        <f>(Q9*P9*O9*80*2)+7500</f>
        <v>36300</v>
      </c>
      <c r="S7" s="332">
        <f>M7*0.65+L7*110+L7*12+M7*0.1</f>
        <v>8480</v>
      </c>
      <c r="T7" s="331">
        <f>4400+I7*1.22*100</f>
        <v>4949</v>
      </c>
      <c r="U7" s="331">
        <v>1500</v>
      </c>
      <c r="V7" s="332">
        <f>U7+T7+S7+R7</f>
        <v>51229</v>
      </c>
      <c r="W7" s="329" t="s">
        <v>177</v>
      </c>
    </row>
    <row r="8" spans="1:23" s="12" customFormat="1" ht="18" customHeight="1">
      <c r="A8" s="333"/>
      <c r="B8" s="327"/>
      <c r="C8" s="310"/>
      <c r="D8" s="327"/>
      <c r="E8" s="310"/>
      <c r="F8" s="327"/>
      <c r="G8" s="327"/>
      <c r="H8" s="327"/>
      <c r="I8" s="310"/>
      <c r="J8" s="310"/>
      <c r="K8" s="499"/>
      <c r="L8" s="315"/>
      <c r="M8" s="324"/>
      <c r="N8" s="10" t="s">
        <v>534</v>
      </c>
      <c r="O8" s="13"/>
      <c r="P8" s="13"/>
      <c r="Q8" s="13"/>
      <c r="R8" s="331"/>
      <c r="S8" s="332"/>
      <c r="T8" s="331"/>
      <c r="U8" s="331"/>
      <c r="V8" s="331"/>
      <c r="W8" s="495"/>
    </row>
    <row r="9" spans="1:23" s="12" customFormat="1" ht="18" customHeight="1" thickBot="1">
      <c r="A9" s="333"/>
      <c r="B9" s="328"/>
      <c r="C9" s="311"/>
      <c r="D9" s="328"/>
      <c r="E9" s="311"/>
      <c r="F9" s="328"/>
      <c r="G9" s="328"/>
      <c r="H9" s="328"/>
      <c r="I9" s="311"/>
      <c r="J9" s="311"/>
      <c r="K9" s="500"/>
      <c r="L9" s="316"/>
      <c r="M9" s="325"/>
      <c r="N9" s="13" t="s">
        <v>8</v>
      </c>
      <c r="O9" s="13">
        <v>100</v>
      </c>
      <c r="P9" s="13">
        <v>0.9</v>
      </c>
      <c r="Q9" s="13">
        <v>2</v>
      </c>
      <c r="R9" s="331"/>
      <c r="S9" s="332"/>
      <c r="T9" s="331"/>
      <c r="U9" s="331"/>
      <c r="V9" s="331"/>
      <c r="W9" s="496"/>
    </row>
    <row r="10" spans="1:23" s="12" customFormat="1" ht="18" customHeight="1">
      <c r="A10" s="311">
        <v>3</v>
      </c>
      <c r="B10" s="344" t="s">
        <v>748</v>
      </c>
      <c r="C10" s="310" t="s">
        <v>756</v>
      </c>
      <c r="D10" s="326" t="s">
        <v>757</v>
      </c>
      <c r="E10" s="326">
        <v>300</v>
      </c>
      <c r="F10" s="326" t="s">
        <v>758</v>
      </c>
      <c r="G10" s="326" t="s">
        <v>759</v>
      </c>
      <c r="H10" s="326">
        <v>564</v>
      </c>
      <c r="I10" s="309">
        <v>4.5</v>
      </c>
      <c r="J10" s="309">
        <v>0.9</v>
      </c>
      <c r="K10" s="499">
        <f>0.6*9.81*J10*I10</f>
        <v>23.838300000000004</v>
      </c>
      <c r="L10" s="314">
        <v>45</v>
      </c>
      <c r="M10" s="323">
        <f>L10*120</f>
        <v>5400</v>
      </c>
      <c r="N10" s="13" t="s">
        <v>7</v>
      </c>
      <c r="O10" s="13"/>
      <c r="P10" s="13"/>
      <c r="Q10" s="13"/>
      <c r="R10" s="331">
        <f>(Q12*P12*O12*80*2)+7500</f>
        <v>36300</v>
      </c>
      <c r="S10" s="332">
        <f>M10*0.65+L10*110+L10*12+M10*0.1</f>
        <v>9540</v>
      </c>
      <c r="T10" s="331">
        <f>4400+I10*1.22*100</f>
        <v>4949</v>
      </c>
      <c r="U10" s="331">
        <v>1500</v>
      </c>
      <c r="V10" s="332">
        <f>U10+T10+S10+R10</f>
        <v>52289</v>
      </c>
      <c r="W10" s="353" t="s">
        <v>177</v>
      </c>
    </row>
    <row r="11" spans="1:23" s="12" customFormat="1" ht="18" customHeight="1">
      <c r="A11" s="311"/>
      <c r="B11" s="327"/>
      <c r="C11" s="310"/>
      <c r="D11" s="327"/>
      <c r="E11" s="327"/>
      <c r="F11" s="327"/>
      <c r="G11" s="327"/>
      <c r="H11" s="327"/>
      <c r="I11" s="310"/>
      <c r="J11" s="310"/>
      <c r="K11" s="499"/>
      <c r="L11" s="315"/>
      <c r="M11" s="324"/>
      <c r="N11" s="10" t="s">
        <v>534</v>
      </c>
      <c r="O11" s="13"/>
      <c r="P11" s="13"/>
      <c r="Q11" s="13"/>
      <c r="R11" s="331"/>
      <c r="S11" s="332"/>
      <c r="T11" s="331"/>
      <c r="U11" s="331"/>
      <c r="V11" s="331"/>
      <c r="W11" s="495"/>
    </row>
    <row r="12" spans="1:23" s="12" customFormat="1" ht="18" customHeight="1" thickBot="1">
      <c r="A12" s="333"/>
      <c r="B12" s="328"/>
      <c r="C12" s="311"/>
      <c r="D12" s="328"/>
      <c r="E12" s="328"/>
      <c r="F12" s="328"/>
      <c r="G12" s="328"/>
      <c r="H12" s="328"/>
      <c r="I12" s="311"/>
      <c r="J12" s="311"/>
      <c r="K12" s="500"/>
      <c r="L12" s="316"/>
      <c r="M12" s="325"/>
      <c r="N12" s="13" t="s">
        <v>8</v>
      </c>
      <c r="O12" s="13">
        <v>100</v>
      </c>
      <c r="P12" s="13">
        <v>0.9</v>
      </c>
      <c r="Q12" s="13">
        <v>2</v>
      </c>
      <c r="R12" s="331"/>
      <c r="S12" s="332"/>
      <c r="T12" s="331"/>
      <c r="U12" s="331"/>
      <c r="V12" s="331"/>
      <c r="W12" s="496"/>
    </row>
    <row r="13" spans="1:23" s="12" customFormat="1" ht="18" customHeight="1">
      <c r="A13" s="333">
        <v>4</v>
      </c>
      <c r="B13" s="344" t="s">
        <v>748</v>
      </c>
      <c r="C13" s="310" t="s">
        <v>756</v>
      </c>
      <c r="D13" s="326" t="s">
        <v>760</v>
      </c>
      <c r="E13" s="326">
        <v>350</v>
      </c>
      <c r="F13" s="326" t="s">
        <v>761</v>
      </c>
      <c r="G13" s="326" t="s">
        <v>762</v>
      </c>
      <c r="H13" s="326">
        <v>606</v>
      </c>
      <c r="I13" s="309">
        <v>5</v>
      </c>
      <c r="J13" s="309">
        <v>0.9</v>
      </c>
      <c r="K13" s="499">
        <f>0.6*9.81*J13*I13</f>
        <v>26.487000000000002</v>
      </c>
      <c r="L13" s="314">
        <v>45</v>
      </c>
      <c r="M13" s="323">
        <f>L13*120</f>
        <v>5400</v>
      </c>
      <c r="N13" s="13" t="s">
        <v>7</v>
      </c>
      <c r="O13" s="13"/>
      <c r="P13" s="13"/>
      <c r="Q13" s="13"/>
      <c r="R13" s="331">
        <f>(Q15*P15*O15*80*2)+7500</f>
        <v>36300</v>
      </c>
      <c r="S13" s="332">
        <f>M13*0.65+L13*110+L13*12+M13*0.1</f>
        <v>9540</v>
      </c>
      <c r="T13" s="331">
        <f>4400+I13*1.22*100</f>
        <v>5010</v>
      </c>
      <c r="U13" s="331">
        <v>1500</v>
      </c>
      <c r="V13" s="332">
        <f>U13+T13+S13+R13</f>
        <v>52350</v>
      </c>
      <c r="W13" s="329" t="s">
        <v>177</v>
      </c>
    </row>
    <row r="14" spans="1:23" s="12" customFormat="1" ht="18" customHeight="1">
      <c r="A14" s="333"/>
      <c r="B14" s="327"/>
      <c r="C14" s="310"/>
      <c r="D14" s="327"/>
      <c r="E14" s="327"/>
      <c r="F14" s="327"/>
      <c r="G14" s="327"/>
      <c r="H14" s="327"/>
      <c r="I14" s="310"/>
      <c r="J14" s="310"/>
      <c r="K14" s="499"/>
      <c r="L14" s="315"/>
      <c r="M14" s="324"/>
      <c r="N14" s="10" t="s">
        <v>534</v>
      </c>
      <c r="O14" s="13"/>
      <c r="P14" s="13"/>
      <c r="Q14" s="13"/>
      <c r="R14" s="331"/>
      <c r="S14" s="332"/>
      <c r="T14" s="331"/>
      <c r="U14" s="331"/>
      <c r="V14" s="331"/>
      <c r="W14" s="495"/>
    </row>
    <row r="15" spans="1:23" s="12" customFormat="1" ht="18" customHeight="1" thickBot="1">
      <c r="A15" s="333"/>
      <c r="B15" s="328"/>
      <c r="C15" s="311"/>
      <c r="D15" s="328"/>
      <c r="E15" s="328"/>
      <c r="F15" s="328"/>
      <c r="G15" s="328"/>
      <c r="H15" s="328"/>
      <c r="I15" s="311"/>
      <c r="J15" s="311"/>
      <c r="K15" s="500"/>
      <c r="L15" s="316"/>
      <c r="M15" s="325"/>
      <c r="N15" s="13" t="s">
        <v>8</v>
      </c>
      <c r="O15" s="13">
        <v>100</v>
      </c>
      <c r="P15" s="13">
        <v>0.9</v>
      </c>
      <c r="Q15" s="13">
        <v>2</v>
      </c>
      <c r="R15" s="331"/>
      <c r="S15" s="332"/>
      <c r="T15" s="331"/>
      <c r="U15" s="331"/>
      <c r="V15" s="331"/>
      <c r="W15" s="496"/>
    </row>
    <row r="16" spans="1:23" s="12" customFormat="1" ht="18" customHeight="1">
      <c r="A16" s="311">
        <v>5</v>
      </c>
      <c r="B16" s="344" t="s">
        <v>748</v>
      </c>
      <c r="C16" s="310" t="s">
        <v>756</v>
      </c>
      <c r="D16" s="329" t="s">
        <v>763</v>
      </c>
      <c r="E16" s="326">
        <v>300</v>
      </c>
      <c r="F16" s="326" t="s">
        <v>764</v>
      </c>
      <c r="G16" s="326" t="s">
        <v>765</v>
      </c>
      <c r="H16" s="326">
        <v>645</v>
      </c>
      <c r="I16" s="309">
        <v>4</v>
      </c>
      <c r="J16" s="309">
        <v>0.9</v>
      </c>
      <c r="K16" s="499">
        <f>0.6*9.81*J16*I16</f>
        <v>21.189600000000002</v>
      </c>
      <c r="L16" s="314">
        <v>40</v>
      </c>
      <c r="M16" s="323">
        <f>L16*120</f>
        <v>4800</v>
      </c>
      <c r="N16" s="13" t="s">
        <v>7</v>
      </c>
      <c r="O16" s="13"/>
      <c r="P16" s="13"/>
      <c r="Q16" s="13"/>
      <c r="R16" s="331">
        <f>(Q18*P18*O18*80*2)+7500</f>
        <v>36300</v>
      </c>
      <c r="S16" s="332">
        <f>M16*0.65+L16*110+L16*12+M16*0.1</f>
        <v>8480</v>
      </c>
      <c r="T16" s="331">
        <f>4400+I16*1.22*100</f>
        <v>4888</v>
      </c>
      <c r="U16" s="331">
        <v>1500</v>
      </c>
      <c r="V16" s="332">
        <f>U16+T16+S16+R16</f>
        <v>51168</v>
      </c>
      <c r="W16" s="353" t="s">
        <v>177</v>
      </c>
    </row>
    <row r="17" spans="1:23" s="12" customFormat="1" ht="18" customHeight="1">
      <c r="A17" s="311"/>
      <c r="B17" s="327"/>
      <c r="C17" s="310"/>
      <c r="D17" s="495"/>
      <c r="E17" s="327"/>
      <c r="F17" s="327"/>
      <c r="G17" s="327"/>
      <c r="H17" s="327"/>
      <c r="I17" s="310"/>
      <c r="J17" s="310"/>
      <c r="K17" s="499"/>
      <c r="L17" s="315"/>
      <c r="M17" s="324"/>
      <c r="N17" s="10" t="s">
        <v>534</v>
      </c>
      <c r="O17" s="13"/>
      <c r="P17" s="13"/>
      <c r="Q17" s="13"/>
      <c r="R17" s="331"/>
      <c r="S17" s="332"/>
      <c r="T17" s="331"/>
      <c r="U17" s="331"/>
      <c r="V17" s="331"/>
      <c r="W17" s="495"/>
    </row>
    <row r="18" spans="1:23" s="12" customFormat="1" ht="18" customHeight="1" thickBot="1">
      <c r="A18" s="333"/>
      <c r="B18" s="328"/>
      <c r="C18" s="311"/>
      <c r="D18" s="496"/>
      <c r="E18" s="328"/>
      <c r="F18" s="328"/>
      <c r="G18" s="328"/>
      <c r="H18" s="328"/>
      <c r="I18" s="311"/>
      <c r="J18" s="311"/>
      <c r="K18" s="500"/>
      <c r="L18" s="316"/>
      <c r="M18" s="325"/>
      <c r="N18" s="13" t="s">
        <v>8</v>
      </c>
      <c r="O18" s="13">
        <v>100</v>
      </c>
      <c r="P18" s="13">
        <v>0.9</v>
      </c>
      <c r="Q18" s="13">
        <v>2</v>
      </c>
      <c r="R18" s="331"/>
      <c r="S18" s="332"/>
      <c r="T18" s="331"/>
      <c r="U18" s="331"/>
      <c r="V18" s="331"/>
      <c r="W18" s="496"/>
    </row>
    <row r="19" spans="1:23" s="12" customFormat="1" ht="18" customHeight="1">
      <c r="A19" s="333">
        <v>6</v>
      </c>
      <c r="B19" s="344" t="s">
        <v>748</v>
      </c>
      <c r="C19" s="310" t="s">
        <v>756</v>
      </c>
      <c r="D19" s="329" t="s">
        <v>766</v>
      </c>
      <c r="E19" s="326">
        <v>250</v>
      </c>
      <c r="F19" s="326" t="s">
        <v>767</v>
      </c>
      <c r="G19" s="326" t="s">
        <v>768</v>
      </c>
      <c r="H19" s="326">
        <v>548</v>
      </c>
      <c r="I19" s="309">
        <v>4</v>
      </c>
      <c r="J19" s="309">
        <v>0.85</v>
      </c>
      <c r="K19" s="499">
        <f>0.6*9.81*J19*I19</f>
        <v>20.0124</v>
      </c>
      <c r="L19" s="314">
        <v>40</v>
      </c>
      <c r="M19" s="323">
        <f>L19*120</f>
        <v>4800</v>
      </c>
      <c r="N19" s="13" t="s">
        <v>7</v>
      </c>
      <c r="O19" s="13"/>
      <c r="P19" s="13"/>
      <c r="Q19" s="13"/>
      <c r="R19" s="331">
        <f>(Q21*P21*O21*80*2)+7500</f>
        <v>36300</v>
      </c>
      <c r="S19" s="332">
        <f>M19*0.65+L19*110+L19*12+M19*0.1</f>
        <v>8480</v>
      </c>
      <c r="T19" s="331">
        <f>4400+I19*1.22*100</f>
        <v>4888</v>
      </c>
      <c r="U19" s="331">
        <v>1500</v>
      </c>
      <c r="V19" s="332">
        <f>U19+T19+S19+R19</f>
        <v>51168</v>
      </c>
      <c r="W19" s="329" t="s">
        <v>197</v>
      </c>
    </row>
    <row r="20" spans="1:23" s="12" customFormat="1" ht="18" customHeight="1">
      <c r="A20" s="333"/>
      <c r="B20" s="327"/>
      <c r="C20" s="310"/>
      <c r="D20" s="495"/>
      <c r="E20" s="327"/>
      <c r="F20" s="327"/>
      <c r="G20" s="327"/>
      <c r="H20" s="327"/>
      <c r="I20" s="310"/>
      <c r="J20" s="310"/>
      <c r="K20" s="499"/>
      <c r="L20" s="315"/>
      <c r="M20" s="324"/>
      <c r="N20" s="10" t="s">
        <v>534</v>
      </c>
      <c r="O20" s="13"/>
      <c r="P20" s="13"/>
      <c r="Q20" s="13"/>
      <c r="R20" s="331"/>
      <c r="S20" s="332"/>
      <c r="T20" s="331"/>
      <c r="U20" s="331"/>
      <c r="V20" s="331"/>
      <c r="W20" s="495"/>
    </row>
    <row r="21" spans="1:23" s="12" customFormat="1" ht="18" customHeight="1" thickBot="1">
      <c r="A21" s="333"/>
      <c r="B21" s="328"/>
      <c r="C21" s="311"/>
      <c r="D21" s="496"/>
      <c r="E21" s="328"/>
      <c r="F21" s="328"/>
      <c r="G21" s="328"/>
      <c r="H21" s="328"/>
      <c r="I21" s="311"/>
      <c r="J21" s="311"/>
      <c r="K21" s="500"/>
      <c r="L21" s="316"/>
      <c r="M21" s="325"/>
      <c r="N21" s="13" t="s">
        <v>8</v>
      </c>
      <c r="O21" s="13">
        <v>100</v>
      </c>
      <c r="P21" s="13">
        <v>0.9</v>
      </c>
      <c r="Q21" s="13">
        <v>2</v>
      </c>
      <c r="R21" s="331"/>
      <c r="S21" s="332"/>
      <c r="T21" s="331"/>
      <c r="U21" s="331"/>
      <c r="V21" s="331"/>
      <c r="W21" s="496"/>
    </row>
    <row r="22" spans="1:23" s="12" customFormat="1" ht="18" customHeight="1">
      <c r="A22" s="311">
        <v>7</v>
      </c>
      <c r="B22" s="344" t="s">
        <v>748</v>
      </c>
      <c r="C22" s="310" t="s">
        <v>756</v>
      </c>
      <c r="D22" s="333" t="s">
        <v>769</v>
      </c>
      <c r="E22" s="310">
        <v>250</v>
      </c>
      <c r="F22" s="330" t="s">
        <v>770</v>
      </c>
      <c r="G22" s="320" t="s">
        <v>771</v>
      </c>
      <c r="H22" s="309">
        <v>562</v>
      </c>
      <c r="I22" s="309">
        <v>4</v>
      </c>
      <c r="J22" s="309">
        <v>0.8</v>
      </c>
      <c r="K22" s="499">
        <f>0.6*9.81*J22*I22</f>
        <v>18.8352</v>
      </c>
      <c r="L22" s="314">
        <v>40</v>
      </c>
      <c r="M22" s="323">
        <f>L22*120</f>
        <v>4800</v>
      </c>
      <c r="N22" s="13" t="s">
        <v>7</v>
      </c>
      <c r="O22" s="13"/>
      <c r="P22" s="13"/>
      <c r="Q22" s="13"/>
      <c r="R22" s="331">
        <f>(Q24*P24*O24*80*2)+7500</f>
        <v>36300</v>
      </c>
      <c r="S22" s="332">
        <f>M22*0.65+L22*110+L22*12+M22*0.1</f>
        <v>8480</v>
      </c>
      <c r="T22" s="331">
        <f>4400+I22*1.22*100</f>
        <v>4888</v>
      </c>
      <c r="U22" s="331">
        <v>1500</v>
      </c>
      <c r="V22" s="332">
        <f>U22+T22+S22+R22</f>
        <v>51168</v>
      </c>
      <c r="W22" s="353" t="s">
        <v>177</v>
      </c>
    </row>
    <row r="23" spans="1:23" s="12" customFormat="1" ht="18" customHeight="1">
      <c r="A23" s="311"/>
      <c r="B23" s="327"/>
      <c r="C23" s="310"/>
      <c r="D23" s="333"/>
      <c r="E23" s="310"/>
      <c r="F23" s="330"/>
      <c r="G23" s="321"/>
      <c r="H23" s="310"/>
      <c r="I23" s="310"/>
      <c r="J23" s="310"/>
      <c r="K23" s="499"/>
      <c r="L23" s="315"/>
      <c r="M23" s="324"/>
      <c r="N23" s="10" t="s">
        <v>534</v>
      </c>
      <c r="O23" s="13"/>
      <c r="P23" s="13"/>
      <c r="Q23" s="13"/>
      <c r="R23" s="331"/>
      <c r="S23" s="332"/>
      <c r="T23" s="331"/>
      <c r="U23" s="331"/>
      <c r="V23" s="331"/>
      <c r="W23" s="495"/>
    </row>
    <row r="24" spans="1:23" s="12" customFormat="1" ht="18" customHeight="1" thickBot="1">
      <c r="A24" s="333"/>
      <c r="B24" s="328"/>
      <c r="C24" s="311"/>
      <c r="D24" s="333"/>
      <c r="E24" s="311"/>
      <c r="F24" s="330"/>
      <c r="G24" s="322"/>
      <c r="H24" s="311"/>
      <c r="I24" s="311"/>
      <c r="J24" s="311"/>
      <c r="K24" s="500"/>
      <c r="L24" s="316"/>
      <c r="M24" s="325"/>
      <c r="N24" s="13" t="s">
        <v>8</v>
      </c>
      <c r="O24" s="13">
        <v>100</v>
      </c>
      <c r="P24" s="13">
        <v>0.9</v>
      </c>
      <c r="Q24" s="13">
        <v>2</v>
      </c>
      <c r="R24" s="331"/>
      <c r="S24" s="332"/>
      <c r="T24" s="331"/>
      <c r="U24" s="331"/>
      <c r="V24" s="331"/>
      <c r="W24" s="496"/>
    </row>
    <row r="25" spans="1:24" s="12" customFormat="1" ht="18" customHeight="1">
      <c r="A25" s="333">
        <v>8</v>
      </c>
      <c r="B25" s="344" t="s">
        <v>748</v>
      </c>
      <c r="C25" s="310" t="s">
        <v>756</v>
      </c>
      <c r="D25" s="333" t="s">
        <v>772</v>
      </c>
      <c r="E25" s="310">
        <v>250</v>
      </c>
      <c r="F25" s="333" t="s">
        <v>773</v>
      </c>
      <c r="G25" s="333" t="s">
        <v>774</v>
      </c>
      <c r="H25" s="333">
        <v>542</v>
      </c>
      <c r="I25" s="309">
        <v>4</v>
      </c>
      <c r="J25" s="309">
        <v>0.8</v>
      </c>
      <c r="K25" s="499">
        <f>0.6*9.81*J25*I25</f>
        <v>18.8352</v>
      </c>
      <c r="L25" s="314">
        <v>40</v>
      </c>
      <c r="M25" s="323">
        <f>L25*120</f>
        <v>4800</v>
      </c>
      <c r="N25" s="59" t="s">
        <v>7</v>
      </c>
      <c r="O25" s="59"/>
      <c r="P25" s="59"/>
      <c r="Q25" s="59"/>
      <c r="R25" s="541">
        <f>(Q27*P27*O27*80*2)+7500</f>
        <v>36300</v>
      </c>
      <c r="S25" s="332">
        <f>M25*0.65+L25*110+L25*12+M25*0.1</f>
        <v>8480</v>
      </c>
      <c r="T25" s="541">
        <f>4400+I25*1.22*100</f>
        <v>4888</v>
      </c>
      <c r="U25" s="541">
        <v>1500</v>
      </c>
      <c r="V25" s="551">
        <f>U25+T25+S25+R25</f>
        <v>51168</v>
      </c>
      <c r="W25" s="552" t="s">
        <v>178</v>
      </c>
      <c r="X25" s="60"/>
    </row>
    <row r="26" spans="1:24" s="12" customFormat="1" ht="18" customHeight="1">
      <c r="A26" s="333"/>
      <c r="B26" s="327"/>
      <c r="C26" s="310"/>
      <c r="D26" s="333"/>
      <c r="E26" s="310"/>
      <c r="F26" s="333"/>
      <c r="G26" s="333"/>
      <c r="H26" s="333"/>
      <c r="I26" s="310"/>
      <c r="J26" s="310"/>
      <c r="K26" s="499"/>
      <c r="L26" s="315"/>
      <c r="M26" s="324"/>
      <c r="N26" s="61" t="s">
        <v>534</v>
      </c>
      <c r="O26" s="59"/>
      <c r="P26" s="59"/>
      <c r="Q26" s="59"/>
      <c r="R26" s="541"/>
      <c r="S26" s="332"/>
      <c r="T26" s="541"/>
      <c r="U26" s="541"/>
      <c r="V26" s="541"/>
      <c r="W26" s="553"/>
      <c r="X26" s="60"/>
    </row>
    <row r="27" spans="1:24" s="12" customFormat="1" ht="18" customHeight="1" thickBot="1">
      <c r="A27" s="333"/>
      <c r="B27" s="328"/>
      <c r="C27" s="311"/>
      <c r="D27" s="333"/>
      <c r="E27" s="311"/>
      <c r="F27" s="333"/>
      <c r="G27" s="333"/>
      <c r="H27" s="333"/>
      <c r="I27" s="311"/>
      <c r="J27" s="311"/>
      <c r="K27" s="500"/>
      <c r="L27" s="316"/>
      <c r="M27" s="325"/>
      <c r="N27" s="59" t="s">
        <v>8</v>
      </c>
      <c r="O27" s="59">
        <v>100</v>
      </c>
      <c r="P27" s="59">
        <v>0.9</v>
      </c>
      <c r="Q27" s="59">
        <v>2</v>
      </c>
      <c r="R27" s="541"/>
      <c r="S27" s="332"/>
      <c r="T27" s="541"/>
      <c r="U27" s="541"/>
      <c r="V27" s="541"/>
      <c r="W27" s="554"/>
      <c r="X27" s="60"/>
    </row>
    <row r="28" spans="1:23" s="12" customFormat="1" ht="18" customHeight="1">
      <c r="A28" s="311">
        <v>9</v>
      </c>
      <c r="B28" s="344" t="s">
        <v>748</v>
      </c>
      <c r="C28" s="310" t="s">
        <v>756</v>
      </c>
      <c r="D28" s="309" t="s">
        <v>775</v>
      </c>
      <c r="E28" s="309">
        <v>250</v>
      </c>
      <c r="F28" s="309" t="s">
        <v>776</v>
      </c>
      <c r="G28" s="309" t="s">
        <v>777</v>
      </c>
      <c r="H28" s="309">
        <v>529</v>
      </c>
      <c r="I28" s="309">
        <v>3</v>
      </c>
      <c r="J28" s="309">
        <v>0.8</v>
      </c>
      <c r="K28" s="499">
        <f>0.6*9.81*J28*I28</f>
        <v>14.1264</v>
      </c>
      <c r="L28" s="314">
        <v>30</v>
      </c>
      <c r="M28" s="323">
        <f>L28*120</f>
        <v>3600</v>
      </c>
      <c r="N28" s="13" t="s">
        <v>7</v>
      </c>
      <c r="O28" s="13"/>
      <c r="P28" s="13"/>
      <c r="Q28" s="13"/>
      <c r="R28" s="331">
        <f>(Q30*P30*O30*80*2)+7500</f>
        <v>24780</v>
      </c>
      <c r="S28" s="332">
        <f>M28*0.65+L28*110+L28*12+M28*0.1</f>
        <v>6360</v>
      </c>
      <c r="T28" s="331">
        <f>4400+I28*1.22*100</f>
        <v>4766</v>
      </c>
      <c r="U28" s="331">
        <v>1500</v>
      </c>
      <c r="V28" s="332">
        <f>U28+T28+S28+R28</f>
        <v>37406</v>
      </c>
      <c r="W28" s="353" t="s">
        <v>177</v>
      </c>
    </row>
    <row r="29" spans="1:23" s="12" customFormat="1" ht="18" customHeight="1">
      <c r="A29" s="311"/>
      <c r="B29" s="327"/>
      <c r="C29" s="310"/>
      <c r="D29" s="310"/>
      <c r="E29" s="310"/>
      <c r="F29" s="310"/>
      <c r="G29" s="310"/>
      <c r="H29" s="310"/>
      <c r="I29" s="310"/>
      <c r="J29" s="310"/>
      <c r="K29" s="499"/>
      <c r="L29" s="315"/>
      <c r="M29" s="324"/>
      <c r="N29" s="10" t="s">
        <v>534</v>
      </c>
      <c r="O29" s="13"/>
      <c r="P29" s="13"/>
      <c r="Q29" s="13"/>
      <c r="R29" s="331"/>
      <c r="S29" s="332"/>
      <c r="T29" s="331"/>
      <c r="U29" s="331"/>
      <c r="V29" s="331"/>
      <c r="W29" s="495"/>
    </row>
    <row r="30" spans="1:23" s="12" customFormat="1" ht="18" customHeight="1" thickBot="1">
      <c r="A30" s="333"/>
      <c r="B30" s="328"/>
      <c r="C30" s="311"/>
      <c r="D30" s="311"/>
      <c r="E30" s="311"/>
      <c r="F30" s="311"/>
      <c r="G30" s="311"/>
      <c r="H30" s="311"/>
      <c r="I30" s="311"/>
      <c r="J30" s="311"/>
      <c r="K30" s="500"/>
      <c r="L30" s="316"/>
      <c r="M30" s="325"/>
      <c r="N30" s="13" t="s">
        <v>8</v>
      </c>
      <c r="O30" s="13">
        <v>60</v>
      </c>
      <c r="P30" s="13">
        <v>0.9</v>
      </c>
      <c r="Q30" s="13">
        <v>2</v>
      </c>
      <c r="R30" s="331"/>
      <c r="S30" s="332"/>
      <c r="T30" s="331"/>
      <c r="U30" s="331"/>
      <c r="V30" s="331"/>
      <c r="W30" s="496"/>
    </row>
    <row r="31" spans="1:23" s="12" customFormat="1" ht="18" customHeight="1">
      <c r="A31" s="333">
        <v>10</v>
      </c>
      <c r="B31" s="344" t="s">
        <v>748</v>
      </c>
      <c r="C31" s="310" t="s">
        <v>756</v>
      </c>
      <c r="D31" s="317" t="s">
        <v>778</v>
      </c>
      <c r="E31" s="309">
        <v>500</v>
      </c>
      <c r="F31" s="309" t="s">
        <v>779</v>
      </c>
      <c r="G31" s="309" t="s">
        <v>780</v>
      </c>
      <c r="H31" s="309">
        <v>523</v>
      </c>
      <c r="I31" s="309">
        <v>5.5</v>
      </c>
      <c r="J31" s="309">
        <v>0.8</v>
      </c>
      <c r="K31" s="499">
        <f>0.6*9.81*J31*I31</f>
        <v>25.898400000000002</v>
      </c>
      <c r="L31" s="314">
        <v>40</v>
      </c>
      <c r="M31" s="323">
        <f>L31*120</f>
        <v>4800</v>
      </c>
      <c r="N31" s="13" t="s">
        <v>7</v>
      </c>
      <c r="O31" s="13"/>
      <c r="P31" s="13"/>
      <c r="Q31" s="13"/>
      <c r="R31" s="331">
        <f>(Q33*P33*O33*80*2)+7500</f>
        <v>36300</v>
      </c>
      <c r="S31" s="332">
        <f>M31*0.65+L31*110+L31*12+M31*0.1</f>
        <v>8480</v>
      </c>
      <c r="T31" s="331">
        <f>4400+I31*1.22*100</f>
        <v>5071</v>
      </c>
      <c r="U31" s="331">
        <v>1500</v>
      </c>
      <c r="V31" s="332">
        <f>U31+T31+S31+R31</f>
        <v>51351</v>
      </c>
      <c r="W31" s="329" t="s">
        <v>177</v>
      </c>
    </row>
    <row r="32" spans="1:23" s="12" customFormat="1" ht="18" customHeight="1">
      <c r="A32" s="333"/>
      <c r="B32" s="327"/>
      <c r="C32" s="310"/>
      <c r="D32" s="345"/>
      <c r="E32" s="310"/>
      <c r="F32" s="310"/>
      <c r="G32" s="310"/>
      <c r="H32" s="310"/>
      <c r="I32" s="310"/>
      <c r="J32" s="310"/>
      <c r="K32" s="499"/>
      <c r="L32" s="315"/>
      <c r="M32" s="324"/>
      <c r="N32" s="10" t="s">
        <v>534</v>
      </c>
      <c r="O32" s="13"/>
      <c r="P32" s="13"/>
      <c r="Q32" s="13"/>
      <c r="R32" s="331"/>
      <c r="S32" s="332"/>
      <c r="T32" s="331"/>
      <c r="U32" s="331"/>
      <c r="V32" s="331"/>
      <c r="W32" s="495"/>
    </row>
    <row r="33" spans="1:23" s="12" customFormat="1" ht="18" customHeight="1" thickBot="1">
      <c r="A33" s="333"/>
      <c r="B33" s="328"/>
      <c r="C33" s="311"/>
      <c r="D33" s="346"/>
      <c r="E33" s="311"/>
      <c r="F33" s="311"/>
      <c r="G33" s="311"/>
      <c r="H33" s="311"/>
      <c r="I33" s="311"/>
      <c r="J33" s="311"/>
      <c r="K33" s="500"/>
      <c r="L33" s="316"/>
      <c r="M33" s="325"/>
      <c r="N33" s="13" t="s">
        <v>8</v>
      </c>
      <c r="O33" s="13">
        <v>100</v>
      </c>
      <c r="P33" s="13">
        <v>0.9</v>
      </c>
      <c r="Q33" s="13">
        <v>2</v>
      </c>
      <c r="R33" s="331"/>
      <c r="S33" s="332"/>
      <c r="T33" s="331"/>
      <c r="U33" s="331"/>
      <c r="V33" s="331"/>
      <c r="W33" s="496"/>
    </row>
    <row r="34" spans="1:23" s="12" customFormat="1" ht="18" customHeight="1">
      <c r="A34" s="311">
        <v>11</v>
      </c>
      <c r="B34" s="344" t="s">
        <v>748</v>
      </c>
      <c r="C34" s="310" t="s">
        <v>756</v>
      </c>
      <c r="D34" s="317" t="s">
        <v>789</v>
      </c>
      <c r="E34" s="310">
        <v>500</v>
      </c>
      <c r="F34" s="333" t="s">
        <v>790</v>
      </c>
      <c r="G34" s="333" t="s">
        <v>791</v>
      </c>
      <c r="H34" s="333">
        <v>509</v>
      </c>
      <c r="I34" s="309">
        <v>5.5</v>
      </c>
      <c r="J34" s="309">
        <v>0.8</v>
      </c>
      <c r="K34" s="499">
        <f>0.6*9.81*J34*I34</f>
        <v>25.898400000000002</v>
      </c>
      <c r="L34" s="314">
        <v>50</v>
      </c>
      <c r="M34" s="323">
        <f>L34*120</f>
        <v>6000</v>
      </c>
      <c r="N34" s="13" t="s">
        <v>7</v>
      </c>
      <c r="O34" s="13"/>
      <c r="P34" s="13"/>
      <c r="Q34" s="13"/>
      <c r="R34" s="331">
        <f>(Q36*P36*O36*80*2)+7500</f>
        <v>39500</v>
      </c>
      <c r="S34" s="332">
        <f>M34*0.65+L34*110+L34*12+M34*0.1</f>
        <v>10600</v>
      </c>
      <c r="T34" s="331">
        <f>4400+I34*1.22*100</f>
        <v>5071</v>
      </c>
      <c r="U34" s="331">
        <v>1500</v>
      </c>
      <c r="V34" s="332">
        <f>U34+T34+S34+R34</f>
        <v>56671</v>
      </c>
      <c r="W34" s="353" t="s">
        <v>177</v>
      </c>
    </row>
    <row r="35" spans="1:23" s="12" customFormat="1" ht="18" customHeight="1">
      <c r="A35" s="311"/>
      <c r="B35" s="327"/>
      <c r="C35" s="310"/>
      <c r="D35" s="345"/>
      <c r="E35" s="310"/>
      <c r="F35" s="333"/>
      <c r="G35" s="333"/>
      <c r="H35" s="333"/>
      <c r="I35" s="310"/>
      <c r="J35" s="310"/>
      <c r="K35" s="499"/>
      <c r="L35" s="315"/>
      <c r="M35" s="324"/>
      <c r="N35" s="10" t="s">
        <v>534</v>
      </c>
      <c r="O35" s="13"/>
      <c r="P35" s="13"/>
      <c r="Q35" s="13"/>
      <c r="R35" s="331"/>
      <c r="S35" s="332"/>
      <c r="T35" s="331"/>
      <c r="U35" s="331"/>
      <c r="V35" s="331"/>
      <c r="W35" s="495"/>
    </row>
    <row r="36" spans="1:23" s="12" customFormat="1" ht="18" customHeight="1" thickBot="1">
      <c r="A36" s="333"/>
      <c r="B36" s="328"/>
      <c r="C36" s="311"/>
      <c r="D36" s="354"/>
      <c r="E36" s="311"/>
      <c r="F36" s="333"/>
      <c r="G36" s="333"/>
      <c r="H36" s="333"/>
      <c r="I36" s="311"/>
      <c r="J36" s="311"/>
      <c r="K36" s="500"/>
      <c r="L36" s="316"/>
      <c r="M36" s="325"/>
      <c r="N36" s="13" t="s">
        <v>8</v>
      </c>
      <c r="O36" s="13">
        <v>100</v>
      </c>
      <c r="P36" s="13">
        <v>1</v>
      </c>
      <c r="Q36" s="13">
        <v>2</v>
      </c>
      <c r="R36" s="331"/>
      <c r="S36" s="332"/>
      <c r="T36" s="331"/>
      <c r="U36" s="331"/>
      <c r="V36" s="331"/>
      <c r="W36" s="496"/>
    </row>
    <row r="37" spans="1:23" s="12" customFormat="1" ht="24.75" customHeight="1">
      <c r="A37" s="333">
        <v>12</v>
      </c>
      <c r="B37" s="344" t="s">
        <v>748</v>
      </c>
      <c r="C37" s="310" t="s">
        <v>756</v>
      </c>
      <c r="D37" s="353" t="s">
        <v>792</v>
      </c>
      <c r="E37" s="344">
        <v>300</v>
      </c>
      <c r="F37" s="344" t="s">
        <v>793</v>
      </c>
      <c r="G37" s="344" t="s">
        <v>794</v>
      </c>
      <c r="H37" s="344">
        <v>555</v>
      </c>
      <c r="I37" s="310">
        <v>4.5</v>
      </c>
      <c r="J37" s="310">
        <v>0.9</v>
      </c>
      <c r="K37" s="499">
        <f>0.6*9.81*J37*I37</f>
        <v>23.838300000000004</v>
      </c>
      <c r="L37" s="314">
        <v>60</v>
      </c>
      <c r="M37" s="323">
        <f>L37*120</f>
        <v>7200</v>
      </c>
      <c r="N37" s="10" t="s">
        <v>7</v>
      </c>
      <c r="O37" s="10"/>
      <c r="P37" s="10"/>
      <c r="Q37" s="10"/>
      <c r="R37" s="331">
        <f>(Q39*P39*O39*80*2)+7500</f>
        <v>39500</v>
      </c>
      <c r="S37" s="332">
        <f>M37*0.65+L37*110+L37*12+M37*0.1</f>
        <v>12720</v>
      </c>
      <c r="T37" s="331">
        <f>4400+I37*1.22*100</f>
        <v>4949</v>
      </c>
      <c r="U37" s="331">
        <v>1500</v>
      </c>
      <c r="V37" s="332">
        <f>U37+T37+S37+R37</f>
        <v>58669</v>
      </c>
      <c r="W37" s="329" t="s">
        <v>177</v>
      </c>
    </row>
    <row r="38" spans="1:23" s="12" customFormat="1" ht="24.75" customHeight="1">
      <c r="A38" s="333"/>
      <c r="B38" s="327"/>
      <c r="C38" s="310"/>
      <c r="D38" s="495"/>
      <c r="E38" s="327"/>
      <c r="F38" s="327"/>
      <c r="G38" s="327"/>
      <c r="H38" s="327"/>
      <c r="I38" s="310"/>
      <c r="J38" s="310"/>
      <c r="K38" s="499"/>
      <c r="L38" s="315"/>
      <c r="M38" s="324"/>
      <c r="N38" s="10" t="s">
        <v>534</v>
      </c>
      <c r="O38" s="10"/>
      <c r="P38" s="10"/>
      <c r="Q38" s="10"/>
      <c r="R38" s="331"/>
      <c r="S38" s="332"/>
      <c r="T38" s="331"/>
      <c r="U38" s="331"/>
      <c r="V38" s="331"/>
      <c r="W38" s="495"/>
    </row>
    <row r="39" spans="1:23" s="12" customFormat="1" ht="24.75" customHeight="1" thickBot="1">
      <c r="A39" s="333"/>
      <c r="B39" s="328"/>
      <c r="C39" s="311"/>
      <c r="D39" s="496"/>
      <c r="E39" s="328"/>
      <c r="F39" s="328"/>
      <c r="G39" s="328"/>
      <c r="H39" s="328"/>
      <c r="I39" s="311"/>
      <c r="J39" s="311"/>
      <c r="K39" s="500"/>
      <c r="L39" s="316"/>
      <c r="M39" s="325"/>
      <c r="N39" s="13" t="s">
        <v>8</v>
      </c>
      <c r="O39" s="13">
        <v>100</v>
      </c>
      <c r="P39" s="13">
        <v>1</v>
      </c>
      <c r="Q39" s="13">
        <v>2</v>
      </c>
      <c r="R39" s="331"/>
      <c r="S39" s="332"/>
      <c r="T39" s="331"/>
      <c r="U39" s="331"/>
      <c r="V39" s="331"/>
      <c r="W39" s="496"/>
    </row>
    <row r="40" spans="1:23" s="12" customFormat="1" ht="24.75" customHeight="1">
      <c r="A40" s="311">
        <v>13</v>
      </c>
      <c r="B40" s="344" t="s">
        <v>748</v>
      </c>
      <c r="C40" s="310" t="s">
        <v>795</v>
      </c>
      <c r="D40" s="326" t="s">
        <v>796</v>
      </c>
      <c r="E40" s="310">
        <v>300</v>
      </c>
      <c r="F40" s="326" t="s">
        <v>797</v>
      </c>
      <c r="G40" s="326" t="s">
        <v>798</v>
      </c>
      <c r="H40" s="326">
        <v>555</v>
      </c>
      <c r="I40" s="309">
        <v>4</v>
      </c>
      <c r="J40" s="309">
        <v>0.8</v>
      </c>
      <c r="K40" s="499">
        <f>0.6*9.81*J40*I40</f>
        <v>18.8352</v>
      </c>
      <c r="L40" s="314">
        <v>50</v>
      </c>
      <c r="M40" s="323">
        <f>L40*120</f>
        <v>6000</v>
      </c>
      <c r="N40" s="13" t="s">
        <v>7</v>
      </c>
      <c r="O40" s="13"/>
      <c r="P40" s="13"/>
      <c r="Q40" s="13"/>
      <c r="R40" s="331">
        <f>(Q42*P42*O42*80*2)+7500</f>
        <v>39500</v>
      </c>
      <c r="S40" s="332">
        <f>M40*0.65+L40*110+L40*12+M40*0.1</f>
        <v>10600</v>
      </c>
      <c r="T40" s="331">
        <f>4400+I40*1.22*100</f>
        <v>4888</v>
      </c>
      <c r="U40" s="331">
        <v>1500</v>
      </c>
      <c r="V40" s="332">
        <f>U40+T40+S40+R40</f>
        <v>56488</v>
      </c>
      <c r="W40" s="353" t="s">
        <v>177</v>
      </c>
    </row>
    <row r="41" spans="1:23" s="12" customFormat="1" ht="24.75" customHeight="1">
      <c r="A41" s="311"/>
      <c r="B41" s="327"/>
      <c r="C41" s="310"/>
      <c r="D41" s="327"/>
      <c r="E41" s="310"/>
      <c r="F41" s="327"/>
      <c r="G41" s="327"/>
      <c r="H41" s="327"/>
      <c r="I41" s="310"/>
      <c r="J41" s="310"/>
      <c r="K41" s="499"/>
      <c r="L41" s="315"/>
      <c r="M41" s="324"/>
      <c r="N41" s="10" t="s">
        <v>534</v>
      </c>
      <c r="O41" s="13"/>
      <c r="P41" s="13"/>
      <c r="Q41" s="13"/>
      <c r="R41" s="331"/>
      <c r="S41" s="332"/>
      <c r="T41" s="331"/>
      <c r="U41" s="331"/>
      <c r="V41" s="331"/>
      <c r="W41" s="495"/>
    </row>
    <row r="42" spans="1:23" s="12" customFormat="1" ht="24.75" customHeight="1" thickBot="1">
      <c r="A42" s="333"/>
      <c r="B42" s="328"/>
      <c r="C42" s="311"/>
      <c r="D42" s="328"/>
      <c r="E42" s="311"/>
      <c r="F42" s="328"/>
      <c r="G42" s="328"/>
      <c r="H42" s="328"/>
      <c r="I42" s="311"/>
      <c r="J42" s="311"/>
      <c r="K42" s="500"/>
      <c r="L42" s="316"/>
      <c r="M42" s="325"/>
      <c r="N42" s="13" t="s">
        <v>8</v>
      </c>
      <c r="O42" s="13">
        <v>100</v>
      </c>
      <c r="P42" s="13">
        <v>1</v>
      </c>
      <c r="Q42" s="13">
        <v>2</v>
      </c>
      <c r="R42" s="331"/>
      <c r="S42" s="332"/>
      <c r="T42" s="331"/>
      <c r="U42" s="331"/>
      <c r="V42" s="331"/>
      <c r="W42" s="496"/>
    </row>
    <row r="43" spans="1:23" s="12" customFormat="1" ht="24.75" customHeight="1">
      <c r="A43" s="333">
        <v>14</v>
      </c>
      <c r="B43" s="344" t="s">
        <v>748</v>
      </c>
      <c r="C43" s="310" t="s">
        <v>795</v>
      </c>
      <c r="D43" s="326" t="s">
        <v>799</v>
      </c>
      <c r="E43" s="326">
        <v>300</v>
      </c>
      <c r="F43" s="326" t="s">
        <v>800</v>
      </c>
      <c r="G43" s="326" t="s">
        <v>801</v>
      </c>
      <c r="H43" s="326">
        <v>542</v>
      </c>
      <c r="I43" s="309">
        <v>4</v>
      </c>
      <c r="J43" s="309">
        <v>0.8</v>
      </c>
      <c r="K43" s="499">
        <f>0.6*9.81*J43*I43</f>
        <v>18.8352</v>
      </c>
      <c r="L43" s="314">
        <v>50</v>
      </c>
      <c r="M43" s="323">
        <f>L43*120</f>
        <v>6000</v>
      </c>
      <c r="N43" s="13" t="s">
        <v>7</v>
      </c>
      <c r="O43" s="13"/>
      <c r="P43" s="13"/>
      <c r="Q43" s="13"/>
      <c r="R43" s="331">
        <f>(Q45*P45*O45*80*2)+7500</f>
        <v>39500</v>
      </c>
      <c r="S43" s="332">
        <f>M43*0.65+L43*110+L43*12+M43*0.1</f>
        <v>10600</v>
      </c>
      <c r="T43" s="331">
        <f>4400+I43*1.22*100</f>
        <v>4888</v>
      </c>
      <c r="U43" s="331">
        <v>1500</v>
      </c>
      <c r="V43" s="332">
        <f>U43+T43+S43+R43</f>
        <v>56488</v>
      </c>
      <c r="W43" s="329" t="s">
        <v>177</v>
      </c>
    </row>
    <row r="44" spans="1:23" s="12" customFormat="1" ht="24.75" customHeight="1">
      <c r="A44" s="333"/>
      <c r="B44" s="327"/>
      <c r="C44" s="310"/>
      <c r="D44" s="327"/>
      <c r="E44" s="327"/>
      <c r="F44" s="327"/>
      <c r="G44" s="327"/>
      <c r="H44" s="327"/>
      <c r="I44" s="310"/>
      <c r="J44" s="310"/>
      <c r="K44" s="499"/>
      <c r="L44" s="315"/>
      <c r="M44" s="324"/>
      <c r="N44" s="10" t="s">
        <v>534</v>
      </c>
      <c r="O44" s="13"/>
      <c r="P44" s="13"/>
      <c r="Q44" s="13"/>
      <c r="R44" s="331"/>
      <c r="S44" s="332"/>
      <c r="T44" s="331"/>
      <c r="U44" s="331"/>
      <c r="V44" s="331"/>
      <c r="W44" s="495"/>
    </row>
    <row r="45" spans="1:23" s="12" customFormat="1" ht="24.75" customHeight="1" thickBot="1">
      <c r="A45" s="333"/>
      <c r="B45" s="328"/>
      <c r="C45" s="311"/>
      <c r="D45" s="328"/>
      <c r="E45" s="328"/>
      <c r="F45" s="328"/>
      <c r="G45" s="328"/>
      <c r="H45" s="328"/>
      <c r="I45" s="311"/>
      <c r="J45" s="311"/>
      <c r="K45" s="500"/>
      <c r="L45" s="316"/>
      <c r="M45" s="325"/>
      <c r="N45" s="13" t="s">
        <v>8</v>
      </c>
      <c r="O45" s="13">
        <v>100</v>
      </c>
      <c r="P45" s="13">
        <v>1</v>
      </c>
      <c r="Q45" s="13">
        <v>2</v>
      </c>
      <c r="R45" s="331"/>
      <c r="S45" s="332"/>
      <c r="T45" s="331"/>
      <c r="U45" s="331"/>
      <c r="V45" s="331"/>
      <c r="W45" s="496"/>
    </row>
    <row r="46" spans="1:23" s="12" customFormat="1" ht="24.75" customHeight="1">
      <c r="A46" s="311">
        <v>15</v>
      </c>
      <c r="B46" s="344" t="s">
        <v>748</v>
      </c>
      <c r="C46" s="310" t="s">
        <v>802</v>
      </c>
      <c r="D46" s="326" t="s">
        <v>803</v>
      </c>
      <c r="E46" s="326">
        <v>300</v>
      </c>
      <c r="F46" s="326" t="s">
        <v>705</v>
      </c>
      <c r="G46" s="326" t="s">
        <v>804</v>
      </c>
      <c r="H46" s="326">
        <v>560</v>
      </c>
      <c r="I46" s="309">
        <v>4</v>
      </c>
      <c r="J46" s="309">
        <v>0.6</v>
      </c>
      <c r="K46" s="499">
        <f>0.6*9.81*J46*I46</f>
        <v>14.1264</v>
      </c>
      <c r="L46" s="314">
        <v>50</v>
      </c>
      <c r="M46" s="323">
        <f>L46*120</f>
        <v>6000</v>
      </c>
      <c r="N46" s="13" t="s">
        <v>7</v>
      </c>
      <c r="O46" s="13"/>
      <c r="P46" s="13"/>
      <c r="Q46" s="13"/>
      <c r="R46" s="331">
        <f>(Q48*P48*O48*80*2)+7500</f>
        <v>39500</v>
      </c>
      <c r="S46" s="332">
        <f>M46*0.65+L46*110+L46*12+M46*0.1</f>
        <v>10600</v>
      </c>
      <c r="T46" s="331">
        <f>4400+I46*1.22*100</f>
        <v>4888</v>
      </c>
      <c r="U46" s="331">
        <v>1500</v>
      </c>
      <c r="V46" s="332">
        <f>U46+T46+S46+R46</f>
        <v>56488</v>
      </c>
      <c r="W46" s="353" t="s">
        <v>177</v>
      </c>
    </row>
    <row r="47" spans="1:23" s="12" customFormat="1" ht="24.75" customHeight="1">
      <c r="A47" s="311"/>
      <c r="B47" s="327"/>
      <c r="C47" s="310"/>
      <c r="D47" s="327"/>
      <c r="E47" s="327"/>
      <c r="F47" s="327"/>
      <c r="G47" s="327"/>
      <c r="H47" s="327"/>
      <c r="I47" s="310"/>
      <c r="J47" s="310"/>
      <c r="K47" s="499"/>
      <c r="L47" s="315"/>
      <c r="M47" s="324"/>
      <c r="N47" s="10" t="s">
        <v>534</v>
      </c>
      <c r="O47" s="13"/>
      <c r="P47" s="13"/>
      <c r="Q47" s="13"/>
      <c r="R47" s="331"/>
      <c r="S47" s="332"/>
      <c r="T47" s="331"/>
      <c r="U47" s="331"/>
      <c r="V47" s="331"/>
      <c r="W47" s="495"/>
    </row>
    <row r="48" spans="1:23" s="12" customFormat="1" ht="24.75" customHeight="1" thickBot="1">
      <c r="A48" s="333"/>
      <c r="B48" s="328"/>
      <c r="C48" s="311"/>
      <c r="D48" s="328"/>
      <c r="E48" s="328"/>
      <c r="F48" s="328"/>
      <c r="G48" s="328"/>
      <c r="H48" s="328"/>
      <c r="I48" s="311"/>
      <c r="J48" s="311"/>
      <c r="K48" s="500"/>
      <c r="L48" s="316"/>
      <c r="M48" s="325"/>
      <c r="N48" s="13" t="s">
        <v>8</v>
      </c>
      <c r="O48" s="13">
        <v>100</v>
      </c>
      <c r="P48" s="13">
        <v>1</v>
      </c>
      <c r="Q48" s="13">
        <v>2</v>
      </c>
      <c r="R48" s="331"/>
      <c r="S48" s="332"/>
      <c r="T48" s="331"/>
      <c r="U48" s="331"/>
      <c r="V48" s="331"/>
      <c r="W48" s="496"/>
    </row>
    <row r="49" spans="1:23" s="12" customFormat="1" ht="24.75" customHeight="1">
      <c r="A49" s="333">
        <v>16</v>
      </c>
      <c r="B49" s="344" t="s">
        <v>748</v>
      </c>
      <c r="C49" s="310" t="s">
        <v>802</v>
      </c>
      <c r="D49" s="326" t="s">
        <v>806</v>
      </c>
      <c r="E49" s="326">
        <v>300</v>
      </c>
      <c r="F49" s="326" t="s">
        <v>805</v>
      </c>
      <c r="G49" s="326" t="s">
        <v>807</v>
      </c>
      <c r="H49" s="326">
        <v>550</v>
      </c>
      <c r="I49" s="309">
        <v>4.5</v>
      </c>
      <c r="J49" s="309">
        <v>0.6</v>
      </c>
      <c r="K49" s="499">
        <f>0.6*9.81*J49*I49</f>
        <v>15.8922</v>
      </c>
      <c r="L49" s="314">
        <v>50</v>
      </c>
      <c r="M49" s="323">
        <f>L49*120</f>
        <v>6000</v>
      </c>
      <c r="N49" s="13" t="s">
        <v>7</v>
      </c>
      <c r="O49" s="13"/>
      <c r="P49" s="13"/>
      <c r="Q49" s="13"/>
      <c r="R49" s="331">
        <f>(Q51*P51*O51*80*2)+7500</f>
        <v>39500</v>
      </c>
      <c r="S49" s="332">
        <f>M49*0.65+L49*110+L49*12+M49*0.1</f>
        <v>10600</v>
      </c>
      <c r="T49" s="331">
        <f>4400+I49*1.22*100</f>
        <v>4949</v>
      </c>
      <c r="U49" s="331">
        <v>1500</v>
      </c>
      <c r="V49" s="332">
        <f>U49+T49+S49+R49</f>
        <v>56549</v>
      </c>
      <c r="W49" s="329" t="s">
        <v>177</v>
      </c>
    </row>
    <row r="50" spans="1:23" s="12" customFormat="1" ht="24.75" customHeight="1">
      <c r="A50" s="333"/>
      <c r="B50" s="327"/>
      <c r="C50" s="310"/>
      <c r="D50" s="327"/>
      <c r="E50" s="327"/>
      <c r="F50" s="327"/>
      <c r="G50" s="327"/>
      <c r="H50" s="327"/>
      <c r="I50" s="310"/>
      <c r="J50" s="310"/>
      <c r="K50" s="499"/>
      <c r="L50" s="315"/>
      <c r="M50" s="324"/>
      <c r="N50" s="10" t="s">
        <v>534</v>
      </c>
      <c r="O50" s="13"/>
      <c r="P50" s="13"/>
      <c r="Q50" s="13"/>
      <c r="R50" s="331"/>
      <c r="S50" s="332"/>
      <c r="T50" s="331"/>
      <c r="U50" s="331"/>
      <c r="V50" s="331"/>
      <c r="W50" s="495"/>
    </row>
    <row r="51" spans="1:23" s="12" customFormat="1" ht="24.75" customHeight="1" thickBot="1">
      <c r="A51" s="333"/>
      <c r="B51" s="328"/>
      <c r="C51" s="311"/>
      <c r="D51" s="328"/>
      <c r="E51" s="328"/>
      <c r="F51" s="328"/>
      <c r="G51" s="328"/>
      <c r="H51" s="328"/>
      <c r="I51" s="311"/>
      <c r="J51" s="311"/>
      <c r="K51" s="500"/>
      <c r="L51" s="316"/>
      <c r="M51" s="325"/>
      <c r="N51" s="13" t="s">
        <v>8</v>
      </c>
      <c r="O51" s="13">
        <v>100</v>
      </c>
      <c r="P51" s="13">
        <v>1</v>
      </c>
      <c r="Q51" s="13">
        <v>2</v>
      </c>
      <c r="R51" s="331"/>
      <c r="S51" s="332"/>
      <c r="T51" s="331"/>
      <c r="U51" s="331"/>
      <c r="V51" s="331"/>
      <c r="W51" s="496"/>
    </row>
    <row r="52" spans="1:23" s="12" customFormat="1" ht="24.75" customHeight="1">
      <c r="A52" s="311">
        <v>17</v>
      </c>
      <c r="B52" s="344" t="s">
        <v>748</v>
      </c>
      <c r="C52" s="310" t="s">
        <v>802</v>
      </c>
      <c r="D52" s="326" t="s">
        <v>808</v>
      </c>
      <c r="E52" s="326">
        <v>300</v>
      </c>
      <c r="F52" s="326" t="s">
        <v>809</v>
      </c>
      <c r="G52" s="326" t="s">
        <v>810</v>
      </c>
      <c r="H52" s="326">
        <v>536</v>
      </c>
      <c r="I52" s="309">
        <v>4.5</v>
      </c>
      <c r="J52" s="309">
        <v>0.6</v>
      </c>
      <c r="K52" s="499">
        <f>0.6*9.81*J52*I52</f>
        <v>15.8922</v>
      </c>
      <c r="L52" s="314">
        <v>40</v>
      </c>
      <c r="M52" s="323">
        <f>L52*120</f>
        <v>4800</v>
      </c>
      <c r="N52" s="13" t="s">
        <v>7</v>
      </c>
      <c r="O52" s="13"/>
      <c r="P52" s="13"/>
      <c r="Q52" s="13"/>
      <c r="R52" s="331">
        <f>(Q54*P54*O54*80*2)+7500</f>
        <v>39500</v>
      </c>
      <c r="S52" s="332">
        <f>M52*0.65+L52*110+L52*12+M52*0.1</f>
        <v>8480</v>
      </c>
      <c r="T52" s="331">
        <f>4400+I52*1.22*100</f>
        <v>4949</v>
      </c>
      <c r="U52" s="331">
        <v>1500</v>
      </c>
      <c r="V52" s="332">
        <f>U52+T52+S52+R52</f>
        <v>54429</v>
      </c>
      <c r="W52" s="353" t="s">
        <v>178</v>
      </c>
    </row>
    <row r="53" spans="1:23" s="12" customFormat="1" ht="24.75" customHeight="1">
      <c r="A53" s="311"/>
      <c r="B53" s="327"/>
      <c r="C53" s="310"/>
      <c r="D53" s="327"/>
      <c r="E53" s="327"/>
      <c r="F53" s="327"/>
      <c r="G53" s="327"/>
      <c r="H53" s="327"/>
      <c r="I53" s="310"/>
      <c r="J53" s="310"/>
      <c r="K53" s="499"/>
      <c r="L53" s="315"/>
      <c r="M53" s="324"/>
      <c r="N53" s="10" t="s">
        <v>534</v>
      </c>
      <c r="O53" s="13"/>
      <c r="P53" s="13"/>
      <c r="Q53" s="13"/>
      <c r="R53" s="331"/>
      <c r="S53" s="332"/>
      <c r="T53" s="331"/>
      <c r="U53" s="331"/>
      <c r="V53" s="331"/>
      <c r="W53" s="495"/>
    </row>
    <row r="54" spans="1:23" s="12" customFormat="1" ht="24.75" customHeight="1" thickBot="1">
      <c r="A54" s="333"/>
      <c r="B54" s="328"/>
      <c r="C54" s="311"/>
      <c r="D54" s="328"/>
      <c r="E54" s="328"/>
      <c r="F54" s="328"/>
      <c r="G54" s="328"/>
      <c r="H54" s="328"/>
      <c r="I54" s="311"/>
      <c r="J54" s="311"/>
      <c r="K54" s="500"/>
      <c r="L54" s="316"/>
      <c r="M54" s="325"/>
      <c r="N54" s="13" t="s">
        <v>8</v>
      </c>
      <c r="O54" s="13">
        <v>100</v>
      </c>
      <c r="P54" s="13">
        <v>1</v>
      </c>
      <c r="Q54" s="13">
        <v>2</v>
      </c>
      <c r="R54" s="331"/>
      <c r="S54" s="332"/>
      <c r="T54" s="331"/>
      <c r="U54" s="331"/>
      <c r="V54" s="331"/>
      <c r="W54" s="496"/>
    </row>
    <row r="55" spans="1:23" s="12" customFormat="1" ht="18" customHeight="1">
      <c r="A55" s="333">
        <v>18</v>
      </c>
      <c r="B55" s="344" t="s">
        <v>748</v>
      </c>
      <c r="C55" s="310" t="s">
        <v>811</v>
      </c>
      <c r="D55" s="333" t="s">
        <v>812</v>
      </c>
      <c r="E55" s="310">
        <v>300</v>
      </c>
      <c r="F55" s="330" t="s">
        <v>813</v>
      </c>
      <c r="G55" s="320" t="s">
        <v>814</v>
      </c>
      <c r="H55" s="309">
        <v>542</v>
      </c>
      <c r="I55" s="309">
        <v>4.5</v>
      </c>
      <c r="J55" s="309">
        <v>0.75</v>
      </c>
      <c r="K55" s="499">
        <f>0.6*9.81*J55*I55</f>
        <v>19.865250000000003</v>
      </c>
      <c r="L55" s="314">
        <v>40</v>
      </c>
      <c r="M55" s="323">
        <f>L55*120</f>
        <v>4800</v>
      </c>
      <c r="N55" s="13" t="s">
        <v>7</v>
      </c>
      <c r="O55" s="13"/>
      <c r="P55" s="13"/>
      <c r="Q55" s="13"/>
      <c r="R55" s="331">
        <f>(Q57*P57*O57*80*2)+7500</f>
        <v>39500</v>
      </c>
      <c r="S55" s="332">
        <f>M55*0.65+L55*110+L55*12+M55*0.1</f>
        <v>8480</v>
      </c>
      <c r="T55" s="331">
        <f>4400+I55*1.22*100</f>
        <v>4949</v>
      </c>
      <c r="U55" s="331">
        <v>1500</v>
      </c>
      <c r="V55" s="332">
        <f>U55+T55+S55+R55</f>
        <v>54429</v>
      </c>
      <c r="W55" s="329" t="s">
        <v>197</v>
      </c>
    </row>
    <row r="56" spans="1:23" s="12" customFormat="1" ht="18" customHeight="1">
      <c r="A56" s="333"/>
      <c r="B56" s="327"/>
      <c r="C56" s="310"/>
      <c r="D56" s="333"/>
      <c r="E56" s="310"/>
      <c r="F56" s="330"/>
      <c r="G56" s="321"/>
      <c r="H56" s="310"/>
      <c r="I56" s="310"/>
      <c r="J56" s="310"/>
      <c r="K56" s="499"/>
      <c r="L56" s="315"/>
      <c r="M56" s="324"/>
      <c r="N56" s="10" t="s">
        <v>534</v>
      </c>
      <c r="O56" s="13"/>
      <c r="P56" s="13"/>
      <c r="Q56" s="13"/>
      <c r="R56" s="331"/>
      <c r="S56" s="332"/>
      <c r="T56" s="331"/>
      <c r="U56" s="331"/>
      <c r="V56" s="331"/>
      <c r="W56" s="495"/>
    </row>
    <row r="57" spans="1:23" s="12" customFormat="1" ht="18" customHeight="1" thickBot="1">
      <c r="A57" s="333"/>
      <c r="B57" s="328"/>
      <c r="C57" s="311"/>
      <c r="D57" s="333"/>
      <c r="E57" s="311"/>
      <c r="F57" s="330"/>
      <c r="G57" s="322"/>
      <c r="H57" s="311"/>
      <c r="I57" s="311"/>
      <c r="J57" s="311"/>
      <c r="K57" s="500"/>
      <c r="L57" s="316"/>
      <c r="M57" s="325"/>
      <c r="N57" s="13" t="s">
        <v>8</v>
      </c>
      <c r="O57" s="13">
        <v>100</v>
      </c>
      <c r="P57" s="13">
        <v>1</v>
      </c>
      <c r="Q57" s="13">
        <v>2</v>
      </c>
      <c r="R57" s="331"/>
      <c r="S57" s="332"/>
      <c r="T57" s="331"/>
      <c r="U57" s="331"/>
      <c r="V57" s="331"/>
      <c r="W57" s="496"/>
    </row>
    <row r="58" spans="1:23" s="12" customFormat="1" ht="18" customHeight="1">
      <c r="A58" s="311">
        <v>19</v>
      </c>
      <c r="B58" s="344" t="s">
        <v>748</v>
      </c>
      <c r="C58" s="310" t="s">
        <v>811</v>
      </c>
      <c r="D58" s="317" t="s">
        <v>815</v>
      </c>
      <c r="E58" s="310">
        <v>300</v>
      </c>
      <c r="F58" s="333" t="s">
        <v>816</v>
      </c>
      <c r="G58" s="333" t="s">
        <v>817</v>
      </c>
      <c r="H58" s="333">
        <v>552</v>
      </c>
      <c r="I58" s="309">
        <v>4.5</v>
      </c>
      <c r="J58" s="309">
        <v>0.8</v>
      </c>
      <c r="K58" s="499">
        <f>0.6*9.81*J58*I58</f>
        <v>21.1896</v>
      </c>
      <c r="L58" s="314">
        <v>40</v>
      </c>
      <c r="M58" s="323">
        <f>L58*120</f>
        <v>4800</v>
      </c>
      <c r="N58" s="13" t="s">
        <v>7</v>
      </c>
      <c r="O58" s="13"/>
      <c r="P58" s="13"/>
      <c r="Q58" s="13"/>
      <c r="R58" s="331">
        <f>(Q60*P60*O60*80*2)+7500</f>
        <v>39500</v>
      </c>
      <c r="S58" s="332">
        <f>M58*0.65+L58*110+L58*12+M58*0.1</f>
        <v>8480</v>
      </c>
      <c r="T58" s="331">
        <f>4400+I58*1.22*100</f>
        <v>4949</v>
      </c>
      <c r="U58" s="331">
        <v>1500</v>
      </c>
      <c r="V58" s="332">
        <f>U58+T58+S58+R58</f>
        <v>54429</v>
      </c>
      <c r="W58" s="353" t="s">
        <v>177</v>
      </c>
    </row>
    <row r="59" spans="1:23" s="12" customFormat="1" ht="18" customHeight="1">
      <c r="A59" s="311"/>
      <c r="B59" s="327"/>
      <c r="C59" s="310"/>
      <c r="D59" s="345"/>
      <c r="E59" s="310"/>
      <c r="F59" s="333"/>
      <c r="G59" s="333"/>
      <c r="H59" s="333"/>
      <c r="I59" s="310"/>
      <c r="J59" s="310"/>
      <c r="K59" s="499"/>
      <c r="L59" s="315"/>
      <c r="M59" s="324"/>
      <c r="N59" s="10" t="s">
        <v>534</v>
      </c>
      <c r="O59" s="13"/>
      <c r="P59" s="13"/>
      <c r="Q59" s="13"/>
      <c r="R59" s="331"/>
      <c r="S59" s="332"/>
      <c r="T59" s="331"/>
      <c r="U59" s="331"/>
      <c r="V59" s="331"/>
      <c r="W59" s="495"/>
    </row>
    <row r="60" spans="1:23" s="12" customFormat="1" ht="18" customHeight="1" thickBot="1">
      <c r="A60" s="333"/>
      <c r="B60" s="328"/>
      <c r="C60" s="311"/>
      <c r="D60" s="346"/>
      <c r="E60" s="311"/>
      <c r="F60" s="333"/>
      <c r="G60" s="333"/>
      <c r="H60" s="333"/>
      <c r="I60" s="311"/>
      <c r="J60" s="311"/>
      <c r="K60" s="500"/>
      <c r="L60" s="316"/>
      <c r="M60" s="325"/>
      <c r="N60" s="13" t="s">
        <v>8</v>
      </c>
      <c r="O60" s="13">
        <v>100</v>
      </c>
      <c r="P60" s="13">
        <v>1</v>
      </c>
      <c r="Q60" s="13">
        <v>2</v>
      </c>
      <c r="R60" s="331"/>
      <c r="S60" s="332"/>
      <c r="T60" s="331"/>
      <c r="U60" s="331"/>
      <c r="V60" s="331"/>
      <c r="W60" s="496"/>
    </row>
    <row r="61" spans="1:23" s="12" customFormat="1" ht="19.5" customHeight="1">
      <c r="A61" s="333">
        <v>20</v>
      </c>
      <c r="B61" s="344" t="s">
        <v>748</v>
      </c>
      <c r="C61" s="310" t="s">
        <v>811</v>
      </c>
      <c r="D61" s="309" t="s">
        <v>818</v>
      </c>
      <c r="E61" s="309">
        <v>300</v>
      </c>
      <c r="F61" s="309" t="s">
        <v>819</v>
      </c>
      <c r="G61" s="309" t="s">
        <v>820</v>
      </c>
      <c r="H61" s="309">
        <v>551</v>
      </c>
      <c r="I61" s="309">
        <v>4.5</v>
      </c>
      <c r="J61" s="309">
        <v>0.8</v>
      </c>
      <c r="K61" s="499">
        <f>0.6*9.81*J61*I61</f>
        <v>21.1896</v>
      </c>
      <c r="L61" s="314">
        <v>40</v>
      </c>
      <c r="M61" s="323">
        <f>L61*120</f>
        <v>4800</v>
      </c>
      <c r="N61" s="13" t="s">
        <v>7</v>
      </c>
      <c r="O61" s="13"/>
      <c r="P61" s="13"/>
      <c r="Q61" s="13"/>
      <c r="R61" s="331">
        <f>(Q63*P63*O63*80*2)+7500</f>
        <v>39500</v>
      </c>
      <c r="S61" s="332">
        <f>M61*0.65+L61*110+L61*12+M61*0.1</f>
        <v>8480</v>
      </c>
      <c r="T61" s="331">
        <f>4400+I61*1.22*100</f>
        <v>4949</v>
      </c>
      <c r="U61" s="331">
        <v>1501</v>
      </c>
      <c r="V61" s="332">
        <f>U61+T61+S61+R61</f>
        <v>54430</v>
      </c>
      <c r="W61" s="329" t="s">
        <v>178</v>
      </c>
    </row>
    <row r="62" spans="1:23" s="12" customFormat="1" ht="19.5" customHeight="1">
      <c r="A62" s="333"/>
      <c r="B62" s="327"/>
      <c r="C62" s="310"/>
      <c r="D62" s="310"/>
      <c r="E62" s="310"/>
      <c r="F62" s="310"/>
      <c r="G62" s="310"/>
      <c r="H62" s="310"/>
      <c r="I62" s="310"/>
      <c r="J62" s="310"/>
      <c r="K62" s="499"/>
      <c r="L62" s="315"/>
      <c r="M62" s="324"/>
      <c r="N62" s="10" t="s">
        <v>534</v>
      </c>
      <c r="O62" s="13"/>
      <c r="P62" s="13"/>
      <c r="Q62" s="13"/>
      <c r="R62" s="331"/>
      <c r="S62" s="332"/>
      <c r="T62" s="331"/>
      <c r="U62" s="331"/>
      <c r="V62" s="331"/>
      <c r="W62" s="495"/>
    </row>
    <row r="63" spans="1:23" s="12" customFormat="1" ht="19.5" customHeight="1" thickBot="1">
      <c r="A63" s="333"/>
      <c r="B63" s="328"/>
      <c r="C63" s="311"/>
      <c r="D63" s="311"/>
      <c r="E63" s="311"/>
      <c r="F63" s="311"/>
      <c r="G63" s="311"/>
      <c r="H63" s="311"/>
      <c r="I63" s="311"/>
      <c r="J63" s="311"/>
      <c r="K63" s="500"/>
      <c r="L63" s="316"/>
      <c r="M63" s="325"/>
      <c r="N63" s="13" t="s">
        <v>8</v>
      </c>
      <c r="O63" s="13">
        <v>100</v>
      </c>
      <c r="P63" s="13">
        <v>1</v>
      </c>
      <c r="Q63" s="13">
        <v>2</v>
      </c>
      <c r="R63" s="331"/>
      <c r="S63" s="332"/>
      <c r="T63" s="331"/>
      <c r="U63" s="331"/>
      <c r="V63" s="331"/>
      <c r="W63" s="496"/>
    </row>
    <row r="64" spans="1:23" s="12" customFormat="1" ht="19.5" customHeight="1">
      <c r="A64" s="311">
        <v>21</v>
      </c>
      <c r="B64" s="344" t="s">
        <v>748</v>
      </c>
      <c r="C64" s="310" t="s">
        <v>811</v>
      </c>
      <c r="D64" s="309" t="s">
        <v>821</v>
      </c>
      <c r="E64" s="309">
        <v>300</v>
      </c>
      <c r="F64" s="309" t="s">
        <v>822</v>
      </c>
      <c r="G64" s="309" t="s">
        <v>824</v>
      </c>
      <c r="H64" s="309">
        <v>580</v>
      </c>
      <c r="I64" s="309">
        <v>4.5</v>
      </c>
      <c r="J64" s="309">
        <v>1</v>
      </c>
      <c r="K64" s="499">
        <f>0.6*9.81*J64*I64</f>
        <v>26.487000000000002</v>
      </c>
      <c r="L64" s="314">
        <v>40</v>
      </c>
      <c r="M64" s="323">
        <f>L64*120</f>
        <v>4800</v>
      </c>
      <c r="N64" s="13" t="s">
        <v>7</v>
      </c>
      <c r="O64" s="13"/>
      <c r="P64" s="13"/>
      <c r="Q64" s="13"/>
      <c r="R64" s="331">
        <f>(Q66*P66*O66*80*2)+7500</f>
        <v>39500</v>
      </c>
      <c r="S64" s="332">
        <f>M64*0.65+L64*110+L64*12+M64*0.1</f>
        <v>8480</v>
      </c>
      <c r="T64" s="331">
        <f>4400+I64*1.22*100</f>
        <v>4949</v>
      </c>
      <c r="U64" s="331">
        <v>1502</v>
      </c>
      <c r="V64" s="332">
        <f>U64+T64+S64+R64</f>
        <v>54431</v>
      </c>
      <c r="W64" s="353" t="s">
        <v>177</v>
      </c>
    </row>
    <row r="65" spans="1:23" s="12" customFormat="1" ht="19.5" customHeight="1">
      <c r="A65" s="311"/>
      <c r="B65" s="327"/>
      <c r="C65" s="310"/>
      <c r="D65" s="310"/>
      <c r="E65" s="310"/>
      <c r="F65" s="310"/>
      <c r="G65" s="310"/>
      <c r="H65" s="310"/>
      <c r="I65" s="310"/>
      <c r="J65" s="310"/>
      <c r="K65" s="499"/>
      <c r="L65" s="315"/>
      <c r="M65" s="324"/>
      <c r="N65" s="10" t="s">
        <v>534</v>
      </c>
      <c r="O65" s="13"/>
      <c r="P65" s="13"/>
      <c r="Q65" s="13"/>
      <c r="R65" s="331"/>
      <c r="S65" s="332"/>
      <c r="T65" s="331"/>
      <c r="U65" s="331"/>
      <c r="V65" s="331"/>
      <c r="W65" s="495"/>
    </row>
    <row r="66" spans="1:23" s="12" customFormat="1" ht="19.5" customHeight="1" thickBot="1">
      <c r="A66" s="333"/>
      <c r="B66" s="328"/>
      <c r="C66" s="311"/>
      <c r="D66" s="311"/>
      <c r="E66" s="311"/>
      <c r="F66" s="311"/>
      <c r="G66" s="311"/>
      <c r="H66" s="311"/>
      <c r="I66" s="311"/>
      <c r="J66" s="311"/>
      <c r="K66" s="500"/>
      <c r="L66" s="316"/>
      <c r="M66" s="325"/>
      <c r="N66" s="13" t="s">
        <v>8</v>
      </c>
      <c r="O66" s="13">
        <v>100</v>
      </c>
      <c r="P66" s="13">
        <v>1</v>
      </c>
      <c r="Q66" s="13">
        <v>2</v>
      </c>
      <c r="R66" s="331"/>
      <c r="S66" s="332"/>
      <c r="T66" s="331"/>
      <c r="U66" s="331"/>
      <c r="V66" s="331"/>
      <c r="W66" s="496"/>
    </row>
    <row r="67" spans="1:23" s="12" customFormat="1" ht="19.5" customHeight="1">
      <c r="A67" s="333">
        <v>22</v>
      </c>
      <c r="B67" s="344" t="s">
        <v>748</v>
      </c>
      <c r="C67" s="310" t="s">
        <v>802</v>
      </c>
      <c r="D67" s="317" t="s">
        <v>827</v>
      </c>
      <c r="E67" s="310">
        <v>300</v>
      </c>
      <c r="F67" s="333" t="s">
        <v>823</v>
      </c>
      <c r="G67" s="333" t="s">
        <v>825</v>
      </c>
      <c r="H67" s="333">
        <v>567</v>
      </c>
      <c r="I67" s="309">
        <v>4.5</v>
      </c>
      <c r="J67" s="309">
        <v>0.6</v>
      </c>
      <c r="K67" s="499">
        <f>0.6*9.81*J67*I67</f>
        <v>15.8922</v>
      </c>
      <c r="L67" s="314">
        <v>40</v>
      </c>
      <c r="M67" s="323">
        <f>L67*120</f>
        <v>4800</v>
      </c>
      <c r="N67" s="13" t="s">
        <v>7</v>
      </c>
      <c r="O67" s="13"/>
      <c r="P67" s="13"/>
      <c r="Q67" s="13"/>
      <c r="R67" s="331">
        <f>(Q69*P69*O69*80*2)+7500</f>
        <v>39500</v>
      </c>
      <c r="S67" s="332">
        <f>M67*0.65+L67*110+L67*12+M67*0.1</f>
        <v>8480</v>
      </c>
      <c r="T67" s="331">
        <f>4400+I67*1.22*100</f>
        <v>4949</v>
      </c>
      <c r="U67" s="331">
        <v>1501</v>
      </c>
      <c r="V67" s="332">
        <f>U67+T67+S67+R67</f>
        <v>54430</v>
      </c>
      <c r="W67" s="329" t="s">
        <v>197</v>
      </c>
    </row>
    <row r="68" spans="1:23" s="12" customFormat="1" ht="19.5" customHeight="1">
      <c r="A68" s="333"/>
      <c r="B68" s="327"/>
      <c r="C68" s="310"/>
      <c r="D68" s="345"/>
      <c r="E68" s="310"/>
      <c r="F68" s="333"/>
      <c r="G68" s="333"/>
      <c r="H68" s="333"/>
      <c r="I68" s="310"/>
      <c r="J68" s="310"/>
      <c r="K68" s="499"/>
      <c r="L68" s="315"/>
      <c r="M68" s="324"/>
      <c r="N68" s="10" t="s">
        <v>534</v>
      </c>
      <c r="O68" s="13"/>
      <c r="P68" s="13"/>
      <c r="Q68" s="13"/>
      <c r="R68" s="331"/>
      <c r="S68" s="332"/>
      <c r="T68" s="331"/>
      <c r="U68" s="331"/>
      <c r="V68" s="331"/>
      <c r="W68" s="495"/>
    </row>
    <row r="69" spans="1:23" s="12" customFormat="1" ht="19.5" customHeight="1" thickBot="1">
      <c r="A69" s="333"/>
      <c r="B69" s="328"/>
      <c r="C69" s="311"/>
      <c r="D69" s="354"/>
      <c r="E69" s="311"/>
      <c r="F69" s="333"/>
      <c r="G69" s="333"/>
      <c r="H69" s="333"/>
      <c r="I69" s="311"/>
      <c r="J69" s="311"/>
      <c r="K69" s="500"/>
      <c r="L69" s="316"/>
      <c r="M69" s="325"/>
      <c r="N69" s="13" t="s">
        <v>8</v>
      </c>
      <c r="O69" s="13">
        <v>100</v>
      </c>
      <c r="P69" s="13">
        <v>1</v>
      </c>
      <c r="Q69" s="13">
        <v>2</v>
      </c>
      <c r="R69" s="331"/>
      <c r="S69" s="332"/>
      <c r="T69" s="331"/>
      <c r="U69" s="331"/>
      <c r="V69" s="331"/>
      <c r="W69" s="496"/>
    </row>
    <row r="70" spans="1:23" s="12" customFormat="1" ht="19.5" customHeight="1">
      <c r="A70" s="311">
        <v>23</v>
      </c>
      <c r="B70" s="344" t="s">
        <v>748</v>
      </c>
      <c r="C70" s="310" t="s">
        <v>802</v>
      </c>
      <c r="D70" s="344" t="s">
        <v>826</v>
      </c>
      <c r="E70" s="344">
        <v>300</v>
      </c>
      <c r="F70" s="344" t="s">
        <v>828</v>
      </c>
      <c r="G70" s="344" t="s">
        <v>829</v>
      </c>
      <c r="H70" s="344">
        <v>550</v>
      </c>
      <c r="I70" s="310">
        <v>4.5</v>
      </c>
      <c r="J70" s="310">
        <v>0.6</v>
      </c>
      <c r="K70" s="499">
        <f>0.6*9.81*J70*I70</f>
        <v>15.8922</v>
      </c>
      <c r="L70" s="314">
        <v>40</v>
      </c>
      <c r="M70" s="323">
        <f>L70*120</f>
        <v>4800</v>
      </c>
      <c r="N70" s="13" t="s">
        <v>7</v>
      </c>
      <c r="O70" s="10"/>
      <c r="P70" s="10"/>
      <c r="Q70" s="10"/>
      <c r="R70" s="331">
        <f>(Q72*P72*O72*80*2)+7500</f>
        <v>39500</v>
      </c>
      <c r="S70" s="332">
        <f>M70*0.65+L70*110+L70*12+M70*0.1</f>
        <v>8480</v>
      </c>
      <c r="T70" s="331">
        <f>4400+I70*1.22*100</f>
        <v>4949</v>
      </c>
      <c r="U70" s="331">
        <v>1502</v>
      </c>
      <c r="V70" s="332">
        <f>U70+T70+S70+R70</f>
        <v>54431</v>
      </c>
      <c r="W70" s="353" t="s">
        <v>197</v>
      </c>
    </row>
    <row r="71" spans="1:23" s="12" customFormat="1" ht="19.5" customHeight="1">
      <c r="A71" s="311"/>
      <c r="B71" s="327"/>
      <c r="C71" s="310"/>
      <c r="D71" s="327"/>
      <c r="E71" s="327"/>
      <c r="F71" s="327"/>
      <c r="G71" s="327"/>
      <c r="H71" s="327"/>
      <c r="I71" s="310"/>
      <c r="J71" s="310"/>
      <c r="K71" s="499"/>
      <c r="L71" s="315"/>
      <c r="M71" s="324"/>
      <c r="N71" s="10" t="s">
        <v>534</v>
      </c>
      <c r="O71" s="10"/>
      <c r="P71" s="10"/>
      <c r="Q71" s="10"/>
      <c r="R71" s="331"/>
      <c r="S71" s="332"/>
      <c r="T71" s="331"/>
      <c r="U71" s="331"/>
      <c r="V71" s="331"/>
      <c r="W71" s="495"/>
    </row>
    <row r="72" spans="1:23" s="12" customFormat="1" ht="19.5" customHeight="1" thickBot="1">
      <c r="A72" s="333"/>
      <c r="B72" s="328"/>
      <c r="C72" s="311"/>
      <c r="D72" s="328"/>
      <c r="E72" s="328"/>
      <c r="F72" s="328"/>
      <c r="G72" s="328"/>
      <c r="H72" s="328"/>
      <c r="I72" s="311"/>
      <c r="J72" s="311"/>
      <c r="K72" s="500"/>
      <c r="L72" s="316"/>
      <c r="M72" s="325"/>
      <c r="N72" s="13" t="s">
        <v>8</v>
      </c>
      <c r="O72" s="13">
        <v>100</v>
      </c>
      <c r="P72" s="13">
        <v>1</v>
      </c>
      <c r="Q72" s="13">
        <v>2</v>
      </c>
      <c r="R72" s="331"/>
      <c r="S72" s="332"/>
      <c r="T72" s="331"/>
      <c r="U72" s="331"/>
      <c r="V72" s="331"/>
      <c r="W72" s="496"/>
    </row>
    <row r="73" spans="1:23" s="12" customFormat="1" ht="19.5" customHeight="1">
      <c r="A73" s="333">
        <v>24</v>
      </c>
      <c r="B73" s="344" t="s">
        <v>748</v>
      </c>
      <c r="C73" s="310" t="s">
        <v>802</v>
      </c>
      <c r="D73" s="326" t="s">
        <v>830</v>
      </c>
      <c r="E73" s="310">
        <v>300</v>
      </c>
      <c r="F73" s="326" t="s">
        <v>831</v>
      </c>
      <c r="G73" s="326" t="s">
        <v>832</v>
      </c>
      <c r="H73" s="326">
        <v>546</v>
      </c>
      <c r="I73" s="309">
        <v>4.5</v>
      </c>
      <c r="J73" s="309">
        <v>0.35</v>
      </c>
      <c r="K73" s="499">
        <f>0.6*9.81*J73*I73</f>
        <v>9.270449999999999</v>
      </c>
      <c r="L73" s="314">
        <v>40</v>
      </c>
      <c r="M73" s="323">
        <f>L73*120</f>
        <v>4800</v>
      </c>
      <c r="N73" s="13" t="s">
        <v>7</v>
      </c>
      <c r="O73" s="13"/>
      <c r="P73" s="13"/>
      <c r="Q73" s="13"/>
      <c r="R73" s="11">
        <f>Q73*P73*O73*80</f>
        <v>0</v>
      </c>
      <c r="S73" s="332">
        <f>M73*0.65+L73*110+L73*12+M73*0.1</f>
        <v>8480</v>
      </c>
      <c r="T73" s="331">
        <f>14000+I73*1.22*100</f>
        <v>14549</v>
      </c>
      <c r="U73" s="352">
        <v>3300</v>
      </c>
      <c r="V73" s="332">
        <f>U73+T73+S73+R73+R75</f>
        <v>70329</v>
      </c>
      <c r="W73" s="329" t="s">
        <v>177</v>
      </c>
    </row>
    <row r="74" spans="1:23" s="12" customFormat="1" ht="19.5" customHeight="1">
      <c r="A74" s="333"/>
      <c r="B74" s="327"/>
      <c r="C74" s="310"/>
      <c r="D74" s="327"/>
      <c r="E74" s="310"/>
      <c r="F74" s="327"/>
      <c r="G74" s="327"/>
      <c r="H74" s="327"/>
      <c r="I74" s="310"/>
      <c r="J74" s="310"/>
      <c r="K74" s="499"/>
      <c r="L74" s="315"/>
      <c r="M74" s="324"/>
      <c r="N74" s="10" t="s">
        <v>534</v>
      </c>
      <c r="O74" s="13"/>
      <c r="P74" s="13"/>
      <c r="Q74" s="13"/>
      <c r="R74" s="9"/>
      <c r="S74" s="332"/>
      <c r="T74" s="331"/>
      <c r="U74" s="352"/>
      <c r="V74" s="331"/>
      <c r="W74" s="495"/>
    </row>
    <row r="75" spans="1:23" s="12" customFormat="1" ht="19.5" customHeight="1">
      <c r="A75" s="333"/>
      <c r="B75" s="328"/>
      <c r="C75" s="311"/>
      <c r="D75" s="328"/>
      <c r="E75" s="311"/>
      <c r="F75" s="328"/>
      <c r="G75" s="328"/>
      <c r="H75" s="328"/>
      <c r="I75" s="311"/>
      <c r="J75" s="311"/>
      <c r="K75" s="500"/>
      <c r="L75" s="316"/>
      <c r="M75" s="325"/>
      <c r="N75" s="13" t="s">
        <v>8</v>
      </c>
      <c r="O75" s="13">
        <v>100</v>
      </c>
      <c r="P75" s="13">
        <v>1</v>
      </c>
      <c r="Q75" s="13">
        <v>2</v>
      </c>
      <c r="R75" s="8">
        <f>(Q75*P75*O75*80*2)+12000</f>
        <v>44000</v>
      </c>
      <c r="S75" s="332"/>
      <c r="T75" s="331"/>
      <c r="U75" s="352"/>
      <c r="V75" s="331"/>
      <c r="W75" s="496"/>
    </row>
    <row r="76" spans="1:24" s="7" customFormat="1" ht="18" customHeight="1">
      <c r="A76" s="377" t="s">
        <v>373</v>
      </c>
      <c r="B76" s="378"/>
      <c r="C76" s="378"/>
      <c r="D76" s="379"/>
      <c r="E76" s="335">
        <f>SUM(E4:E75)</f>
        <v>7500</v>
      </c>
      <c r="F76" s="338"/>
      <c r="G76" s="338"/>
      <c r="H76" s="335"/>
      <c r="I76" s="335"/>
      <c r="J76" s="335"/>
      <c r="K76" s="337">
        <f>SUM(K4:K75)</f>
        <v>451.92707999999993</v>
      </c>
      <c r="L76" s="336"/>
      <c r="M76" s="335"/>
      <c r="N76" s="548"/>
      <c r="O76" s="535"/>
      <c r="P76" s="535"/>
      <c r="Q76" s="535"/>
      <c r="R76" s="335"/>
      <c r="S76" s="336"/>
      <c r="T76" s="335"/>
      <c r="U76" s="335"/>
      <c r="V76" s="336">
        <f>SUM(V4:V75)</f>
        <v>1293217</v>
      </c>
      <c r="W76" s="341"/>
      <c r="X76" s="18"/>
    </row>
    <row r="77" spans="1:24" s="7" customFormat="1" ht="18" customHeight="1">
      <c r="A77" s="380"/>
      <c r="B77" s="381"/>
      <c r="C77" s="381"/>
      <c r="D77" s="382"/>
      <c r="E77" s="335">
        <f>SUM(E76:E76)</f>
        <v>7500</v>
      </c>
      <c r="F77" s="338"/>
      <c r="G77" s="338"/>
      <c r="H77" s="335"/>
      <c r="I77" s="335"/>
      <c r="J77" s="335"/>
      <c r="K77" s="337">
        <f>SUM(K76:K76)</f>
        <v>451.92707999999993</v>
      </c>
      <c r="L77" s="336"/>
      <c r="M77" s="335"/>
      <c r="N77" s="549"/>
      <c r="O77" s="539"/>
      <c r="P77" s="539"/>
      <c r="Q77" s="539"/>
      <c r="R77" s="335"/>
      <c r="S77" s="336"/>
      <c r="T77" s="335"/>
      <c r="U77" s="335"/>
      <c r="V77" s="335"/>
      <c r="W77" s="341"/>
      <c r="X77" s="18"/>
    </row>
    <row r="78" spans="1:24" s="7" customFormat="1" ht="18" customHeight="1">
      <c r="A78" s="383"/>
      <c r="B78" s="384"/>
      <c r="C78" s="384"/>
      <c r="D78" s="385"/>
      <c r="E78" s="335">
        <f>SUM(E76:E77)</f>
        <v>15000</v>
      </c>
      <c r="F78" s="338"/>
      <c r="G78" s="338"/>
      <c r="H78" s="335"/>
      <c r="I78" s="335"/>
      <c r="J78" s="335"/>
      <c r="K78" s="337">
        <f>SUM(K76:K77)</f>
        <v>903.8541599999999</v>
      </c>
      <c r="L78" s="336"/>
      <c r="M78" s="335"/>
      <c r="N78" s="550"/>
      <c r="O78" s="540"/>
      <c r="P78" s="540"/>
      <c r="Q78" s="540"/>
      <c r="R78" s="335"/>
      <c r="S78" s="336"/>
      <c r="T78" s="335"/>
      <c r="U78" s="335"/>
      <c r="V78" s="335"/>
      <c r="W78" s="341"/>
      <c r="X78" s="18"/>
    </row>
  </sheetData>
  <mergeCells count="488">
    <mergeCell ref="T76:T78"/>
    <mergeCell ref="U76:U78"/>
    <mergeCell ref="V76:V78"/>
    <mergeCell ref="W76:W78"/>
    <mergeCell ref="A76:D78"/>
    <mergeCell ref="E76:E78"/>
    <mergeCell ref="F76:F78"/>
    <mergeCell ref="G76:G78"/>
    <mergeCell ref="H76:H78"/>
    <mergeCell ref="I76:I78"/>
    <mergeCell ref="J76:J78"/>
    <mergeCell ref="K76:K78"/>
    <mergeCell ref="M73:M75"/>
    <mergeCell ref="L76:L78"/>
    <mergeCell ref="V73:V75"/>
    <mergeCell ref="W73:W75"/>
    <mergeCell ref="S73:S75"/>
    <mergeCell ref="T73:T75"/>
    <mergeCell ref="U73:U75"/>
    <mergeCell ref="M76:M78"/>
    <mergeCell ref="R76:R78"/>
    <mergeCell ref="S76:S78"/>
    <mergeCell ref="I73:I75"/>
    <mergeCell ref="J73:J75"/>
    <mergeCell ref="K73:K75"/>
    <mergeCell ref="L73:L75"/>
    <mergeCell ref="E73:E75"/>
    <mergeCell ref="F73:F75"/>
    <mergeCell ref="G73:G75"/>
    <mergeCell ref="H73:H75"/>
    <mergeCell ref="A73:A75"/>
    <mergeCell ref="B73:B75"/>
    <mergeCell ref="C73:C75"/>
    <mergeCell ref="D73:D75"/>
    <mergeCell ref="T70:T72"/>
    <mergeCell ref="U70:U72"/>
    <mergeCell ref="V70:V72"/>
    <mergeCell ref="W70:W72"/>
    <mergeCell ref="L70:L72"/>
    <mergeCell ref="M70:M72"/>
    <mergeCell ref="R70:R72"/>
    <mergeCell ref="S70:S72"/>
    <mergeCell ref="H70:H72"/>
    <mergeCell ref="I70:I72"/>
    <mergeCell ref="J70:J72"/>
    <mergeCell ref="K70:K72"/>
    <mergeCell ref="U67:U69"/>
    <mergeCell ref="V67:V69"/>
    <mergeCell ref="W67:W69"/>
    <mergeCell ref="A70:A72"/>
    <mergeCell ref="B70:B72"/>
    <mergeCell ref="C70:C72"/>
    <mergeCell ref="D70:D72"/>
    <mergeCell ref="E70:E72"/>
    <mergeCell ref="F70:F72"/>
    <mergeCell ref="G70:G72"/>
    <mergeCell ref="M67:M69"/>
    <mergeCell ref="R67:R69"/>
    <mergeCell ref="S67:S69"/>
    <mergeCell ref="T67:T69"/>
    <mergeCell ref="I67:I69"/>
    <mergeCell ref="J67:J69"/>
    <mergeCell ref="K67:K69"/>
    <mergeCell ref="L67:L69"/>
    <mergeCell ref="E67:E69"/>
    <mergeCell ref="F67:F69"/>
    <mergeCell ref="G67:G69"/>
    <mergeCell ref="H67:H69"/>
    <mergeCell ref="A67:A69"/>
    <mergeCell ref="B67:B69"/>
    <mergeCell ref="C67:C69"/>
    <mergeCell ref="D67:D69"/>
    <mergeCell ref="T64:T66"/>
    <mergeCell ref="U64:U66"/>
    <mergeCell ref="V64:V66"/>
    <mergeCell ref="W64:W66"/>
    <mergeCell ref="L64:L66"/>
    <mergeCell ref="M64:M66"/>
    <mergeCell ref="R64:R66"/>
    <mergeCell ref="S64:S66"/>
    <mergeCell ref="H64:H66"/>
    <mergeCell ref="I64:I66"/>
    <mergeCell ref="J64:J66"/>
    <mergeCell ref="K64:K66"/>
    <mergeCell ref="U61:U63"/>
    <mergeCell ref="V61:V63"/>
    <mergeCell ref="W61:W63"/>
    <mergeCell ref="A64:A66"/>
    <mergeCell ref="B64:B66"/>
    <mergeCell ref="C64:C66"/>
    <mergeCell ref="D64:D66"/>
    <mergeCell ref="E64:E66"/>
    <mergeCell ref="F64:F66"/>
    <mergeCell ref="G64:G66"/>
    <mergeCell ref="M61:M63"/>
    <mergeCell ref="R61:R63"/>
    <mergeCell ref="S61:S63"/>
    <mergeCell ref="T61:T63"/>
    <mergeCell ref="I61:I63"/>
    <mergeCell ref="J61:J63"/>
    <mergeCell ref="K61:K63"/>
    <mergeCell ref="L61:L63"/>
    <mergeCell ref="E61:E63"/>
    <mergeCell ref="F61:F63"/>
    <mergeCell ref="G61:G63"/>
    <mergeCell ref="H61:H63"/>
    <mergeCell ref="A61:A63"/>
    <mergeCell ref="B61:B63"/>
    <mergeCell ref="C61:C63"/>
    <mergeCell ref="D61:D63"/>
    <mergeCell ref="T58:T60"/>
    <mergeCell ref="U58:U60"/>
    <mergeCell ref="V58:V60"/>
    <mergeCell ref="W58:W60"/>
    <mergeCell ref="L58:L60"/>
    <mergeCell ref="M58:M60"/>
    <mergeCell ref="R58:R60"/>
    <mergeCell ref="S58:S60"/>
    <mergeCell ref="H58:H60"/>
    <mergeCell ref="I58:I60"/>
    <mergeCell ref="J58:J60"/>
    <mergeCell ref="K58:K60"/>
    <mergeCell ref="U55:U57"/>
    <mergeCell ref="V55:V57"/>
    <mergeCell ref="W55:W57"/>
    <mergeCell ref="A58:A60"/>
    <mergeCell ref="B58:B60"/>
    <mergeCell ref="C58:C60"/>
    <mergeCell ref="D58:D60"/>
    <mergeCell ref="E58:E60"/>
    <mergeCell ref="F58:F60"/>
    <mergeCell ref="G58:G60"/>
    <mergeCell ref="M55:M57"/>
    <mergeCell ref="R55:R57"/>
    <mergeCell ref="S55:S57"/>
    <mergeCell ref="T55:T57"/>
    <mergeCell ref="I55:I57"/>
    <mergeCell ref="J55:J57"/>
    <mergeCell ref="K55:K57"/>
    <mergeCell ref="L55:L57"/>
    <mergeCell ref="E55:E57"/>
    <mergeCell ref="F55:F57"/>
    <mergeCell ref="G55:G57"/>
    <mergeCell ref="H55:H57"/>
    <mergeCell ref="A55:A57"/>
    <mergeCell ref="B55:B57"/>
    <mergeCell ref="C55:C57"/>
    <mergeCell ref="D55:D57"/>
    <mergeCell ref="T52:T54"/>
    <mergeCell ref="U52:U54"/>
    <mergeCell ref="V52:V54"/>
    <mergeCell ref="W52:W54"/>
    <mergeCell ref="L52:L54"/>
    <mergeCell ref="M52:M54"/>
    <mergeCell ref="R52:R54"/>
    <mergeCell ref="S52:S54"/>
    <mergeCell ref="H52:H54"/>
    <mergeCell ref="I52:I54"/>
    <mergeCell ref="J52:J54"/>
    <mergeCell ref="K52:K54"/>
    <mergeCell ref="U49:U51"/>
    <mergeCell ref="V49:V51"/>
    <mergeCell ref="W49:W51"/>
    <mergeCell ref="A52:A54"/>
    <mergeCell ref="B52:B54"/>
    <mergeCell ref="C52:C54"/>
    <mergeCell ref="D52:D54"/>
    <mergeCell ref="E52:E54"/>
    <mergeCell ref="F52:F54"/>
    <mergeCell ref="G52:G54"/>
    <mergeCell ref="M49:M51"/>
    <mergeCell ref="R49:R51"/>
    <mergeCell ref="S49:S51"/>
    <mergeCell ref="T49:T51"/>
    <mergeCell ref="I49:I51"/>
    <mergeCell ref="J49:J51"/>
    <mergeCell ref="K49:K51"/>
    <mergeCell ref="L49:L51"/>
    <mergeCell ref="E49:E51"/>
    <mergeCell ref="F49:F51"/>
    <mergeCell ref="G49:G51"/>
    <mergeCell ref="H49:H51"/>
    <mergeCell ref="A49:A51"/>
    <mergeCell ref="B49:B51"/>
    <mergeCell ref="C49:C51"/>
    <mergeCell ref="D49:D51"/>
    <mergeCell ref="T46:T48"/>
    <mergeCell ref="U46:U48"/>
    <mergeCell ref="V46:V48"/>
    <mergeCell ref="W46:W48"/>
    <mergeCell ref="L46:L48"/>
    <mergeCell ref="M46:M48"/>
    <mergeCell ref="R46:R48"/>
    <mergeCell ref="S46:S48"/>
    <mergeCell ref="H46:H48"/>
    <mergeCell ref="I46:I48"/>
    <mergeCell ref="J46:J48"/>
    <mergeCell ref="K46:K48"/>
    <mergeCell ref="U43:U45"/>
    <mergeCell ref="V43:V45"/>
    <mergeCell ref="W43:W45"/>
    <mergeCell ref="A46:A48"/>
    <mergeCell ref="B46:B48"/>
    <mergeCell ref="C46:C48"/>
    <mergeCell ref="D46:D48"/>
    <mergeCell ref="E46:E48"/>
    <mergeCell ref="F46:F48"/>
    <mergeCell ref="G46:G48"/>
    <mergeCell ref="M43:M45"/>
    <mergeCell ref="R43:R45"/>
    <mergeCell ref="S43:S45"/>
    <mergeCell ref="T43:T45"/>
    <mergeCell ref="I43:I45"/>
    <mergeCell ref="J43:J45"/>
    <mergeCell ref="K43:K45"/>
    <mergeCell ref="L43:L45"/>
    <mergeCell ref="E43:E45"/>
    <mergeCell ref="F43:F45"/>
    <mergeCell ref="G43:G45"/>
    <mergeCell ref="H43:H45"/>
    <mergeCell ref="A43:A45"/>
    <mergeCell ref="B43:B45"/>
    <mergeCell ref="C43:C45"/>
    <mergeCell ref="D43:D45"/>
    <mergeCell ref="T40:T42"/>
    <mergeCell ref="U40:U42"/>
    <mergeCell ref="V40:V42"/>
    <mergeCell ref="W40:W42"/>
    <mergeCell ref="L40:L42"/>
    <mergeCell ref="M40:M42"/>
    <mergeCell ref="R40:R42"/>
    <mergeCell ref="S40:S42"/>
    <mergeCell ref="H40:H42"/>
    <mergeCell ref="I40:I42"/>
    <mergeCell ref="J40:J42"/>
    <mergeCell ref="K40:K42"/>
    <mergeCell ref="U37:U39"/>
    <mergeCell ref="V37:V39"/>
    <mergeCell ref="W37:W39"/>
    <mergeCell ref="A40:A42"/>
    <mergeCell ref="B40:B42"/>
    <mergeCell ref="C40:C42"/>
    <mergeCell ref="D40:D42"/>
    <mergeCell ref="E40:E42"/>
    <mergeCell ref="F40:F42"/>
    <mergeCell ref="G40:G42"/>
    <mergeCell ref="M37:M39"/>
    <mergeCell ref="R37:R39"/>
    <mergeCell ref="S37:S39"/>
    <mergeCell ref="T37:T39"/>
    <mergeCell ref="I37:I39"/>
    <mergeCell ref="J37:J39"/>
    <mergeCell ref="K37:K39"/>
    <mergeCell ref="L37:L39"/>
    <mergeCell ref="E37:E39"/>
    <mergeCell ref="F37:F39"/>
    <mergeCell ref="G37:G39"/>
    <mergeCell ref="H37:H39"/>
    <mergeCell ref="A37:A39"/>
    <mergeCell ref="B37:B39"/>
    <mergeCell ref="C37:C39"/>
    <mergeCell ref="D37:D39"/>
    <mergeCell ref="T34:T36"/>
    <mergeCell ref="U34:U36"/>
    <mergeCell ref="V34:V36"/>
    <mergeCell ref="W34:W36"/>
    <mergeCell ref="L34:L36"/>
    <mergeCell ref="M34:M36"/>
    <mergeCell ref="R34:R36"/>
    <mergeCell ref="S34:S36"/>
    <mergeCell ref="H34:H36"/>
    <mergeCell ref="I34:I36"/>
    <mergeCell ref="J34:J36"/>
    <mergeCell ref="K34:K36"/>
    <mergeCell ref="U31:U33"/>
    <mergeCell ref="V31:V33"/>
    <mergeCell ref="W31:W33"/>
    <mergeCell ref="A34:A36"/>
    <mergeCell ref="B34:B36"/>
    <mergeCell ref="C34:C36"/>
    <mergeCell ref="D34:D36"/>
    <mergeCell ref="E34:E36"/>
    <mergeCell ref="F34:F36"/>
    <mergeCell ref="G34:G36"/>
    <mergeCell ref="M31:M33"/>
    <mergeCell ref="R31:R33"/>
    <mergeCell ref="S31:S33"/>
    <mergeCell ref="T31:T33"/>
    <mergeCell ref="I31:I33"/>
    <mergeCell ref="J31:J33"/>
    <mergeCell ref="K31:K33"/>
    <mergeCell ref="L31:L33"/>
    <mergeCell ref="E31:E33"/>
    <mergeCell ref="F31:F33"/>
    <mergeCell ref="G31:G33"/>
    <mergeCell ref="H31:H33"/>
    <mergeCell ref="A31:A33"/>
    <mergeCell ref="B31:B33"/>
    <mergeCell ref="C31:C33"/>
    <mergeCell ref="D31:D33"/>
    <mergeCell ref="T28:T30"/>
    <mergeCell ref="U28:U30"/>
    <mergeCell ref="V28:V30"/>
    <mergeCell ref="W28:W30"/>
    <mergeCell ref="L28:L30"/>
    <mergeCell ref="M28:M30"/>
    <mergeCell ref="R28:R30"/>
    <mergeCell ref="S28:S30"/>
    <mergeCell ref="H28:H30"/>
    <mergeCell ref="I28:I30"/>
    <mergeCell ref="J28:J30"/>
    <mergeCell ref="K28:K30"/>
    <mergeCell ref="U25:U27"/>
    <mergeCell ref="V25:V27"/>
    <mergeCell ref="W25:W27"/>
    <mergeCell ref="A28:A30"/>
    <mergeCell ref="B28:B30"/>
    <mergeCell ref="C28:C30"/>
    <mergeCell ref="D28:D30"/>
    <mergeCell ref="E28:E30"/>
    <mergeCell ref="F28:F30"/>
    <mergeCell ref="G28:G30"/>
    <mergeCell ref="M25:M27"/>
    <mergeCell ref="R25:R27"/>
    <mergeCell ref="S25:S27"/>
    <mergeCell ref="T25:T27"/>
    <mergeCell ref="I25:I27"/>
    <mergeCell ref="J25:J27"/>
    <mergeCell ref="K25:K27"/>
    <mergeCell ref="L25:L27"/>
    <mergeCell ref="E25:E27"/>
    <mergeCell ref="F25:F27"/>
    <mergeCell ref="G25:G27"/>
    <mergeCell ref="H25:H27"/>
    <mergeCell ref="A25:A27"/>
    <mergeCell ref="B25:B27"/>
    <mergeCell ref="C25:C27"/>
    <mergeCell ref="D25:D27"/>
    <mergeCell ref="T22:T24"/>
    <mergeCell ref="U22:U24"/>
    <mergeCell ref="V22:V24"/>
    <mergeCell ref="W22:W24"/>
    <mergeCell ref="L22:L24"/>
    <mergeCell ref="M22:M24"/>
    <mergeCell ref="R22:R24"/>
    <mergeCell ref="S22:S24"/>
    <mergeCell ref="H22:H24"/>
    <mergeCell ref="I22:I24"/>
    <mergeCell ref="J22:J24"/>
    <mergeCell ref="K22:K24"/>
    <mergeCell ref="U19:U21"/>
    <mergeCell ref="V19:V21"/>
    <mergeCell ref="W19:W21"/>
    <mergeCell ref="A22:A24"/>
    <mergeCell ref="B22:B24"/>
    <mergeCell ref="C22:C24"/>
    <mergeCell ref="D22:D24"/>
    <mergeCell ref="E22:E24"/>
    <mergeCell ref="F22:F24"/>
    <mergeCell ref="G22:G24"/>
    <mergeCell ref="M19:M21"/>
    <mergeCell ref="R19:R21"/>
    <mergeCell ref="S19:S21"/>
    <mergeCell ref="T19:T21"/>
    <mergeCell ref="I19:I21"/>
    <mergeCell ref="J19:J21"/>
    <mergeCell ref="K19:K21"/>
    <mergeCell ref="L19:L21"/>
    <mergeCell ref="E19:E21"/>
    <mergeCell ref="F19:F21"/>
    <mergeCell ref="G19:G21"/>
    <mergeCell ref="H19:H21"/>
    <mergeCell ref="A19:A21"/>
    <mergeCell ref="B19:B21"/>
    <mergeCell ref="C19:C21"/>
    <mergeCell ref="D19:D21"/>
    <mergeCell ref="T16:T18"/>
    <mergeCell ref="U16:U18"/>
    <mergeCell ref="V16:V18"/>
    <mergeCell ref="W16:W18"/>
    <mergeCell ref="L16:L18"/>
    <mergeCell ref="M16:M18"/>
    <mergeCell ref="R16:R18"/>
    <mergeCell ref="S16:S18"/>
    <mergeCell ref="H16:H18"/>
    <mergeCell ref="I16:I18"/>
    <mergeCell ref="J16:J18"/>
    <mergeCell ref="K16:K18"/>
    <mergeCell ref="U13:U15"/>
    <mergeCell ref="V13:V15"/>
    <mergeCell ref="W13:W15"/>
    <mergeCell ref="A16:A18"/>
    <mergeCell ref="B16:B18"/>
    <mergeCell ref="C16:C18"/>
    <mergeCell ref="D16:D18"/>
    <mergeCell ref="E16:E18"/>
    <mergeCell ref="F16:F18"/>
    <mergeCell ref="G16:G18"/>
    <mergeCell ref="M13:M15"/>
    <mergeCell ref="R13:R15"/>
    <mergeCell ref="S13:S15"/>
    <mergeCell ref="T13:T15"/>
    <mergeCell ref="I13:I15"/>
    <mergeCell ref="J13:J15"/>
    <mergeCell ref="K13:K15"/>
    <mergeCell ref="L13:L15"/>
    <mergeCell ref="E13:E15"/>
    <mergeCell ref="F13:F15"/>
    <mergeCell ref="G13:G15"/>
    <mergeCell ref="H13:H15"/>
    <mergeCell ref="A13:A15"/>
    <mergeCell ref="B13:B15"/>
    <mergeCell ref="C13:C15"/>
    <mergeCell ref="D13:D15"/>
    <mergeCell ref="T10:T12"/>
    <mergeCell ref="U10:U12"/>
    <mergeCell ref="V10:V12"/>
    <mergeCell ref="W10:W12"/>
    <mergeCell ref="L10:L12"/>
    <mergeCell ref="M10:M12"/>
    <mergeCell ref="R10:R12"/>
    <mergeCell ref="S10:S12"/>
    <mergeCell ref="H10:H12"/>
    <mergeCell ref="I10:I12"/>
    <mergeCell ref="J10:J12"/>
    <mergeCell ref="K10:K12"/>
    <mergeCell ref="U7:U9"/>
    <mergeCell ref="V7:V9"/>
    <mergeCell ref="W7:W9"/>
    <mergeCell ref="A10:A12"/>
    <mergeCell ref="B10:B12"/>
    <mergeCell ref="C10:C12"/>
    <mergeCell ref="D10:D12"/>
    <mergeCell ref="E10:E12"/>
    <mergeCell ref="F10:F12"/>
    <mergeCell ref="G10:G12"/>
    <mergeCell ref="M7:M9"/>
    <mergeCell ref="R7:R9"/>
    <mergeCell ref="S7:S9"/>
    <mergeCell ref="T7:T9"/>
    <mergeCell ref="I7:I9"/>
    <mergeCell ref="J7:J9"/>
    <mergeCell ref="K7:K9"/>
    <mergeCell ref="L7:L9"/>
    <mergeCell ref="V4:V6"/>
    <mergeCell ref="W4:W6"/>
    <mergeCell ref="A7:A9"/>
    <mergeCell ref="B7:B9"/>
    <mergeCell ref="C7:C9"/>
    <mergeCell ref="D7:D9"/>
    <mergeCell ref="E7:E9"/>
    <mergeCell ref="F7:F9"/>
    <mergeCell ref="G7:G9"/>
    <mergeCell ref="H7:H9"/>
    <mergeCell ref="R4:R6"/>
    <mergeCell ref="S4:S6"/>
    <mergeCell ref="T4:T6"/>
    <mergeCell ref="U4:U6"/>
    <mergeCell ref="J4:J6"/>
    <mergeCell ref="K4:K6"/>
    <mergeCell ref="L4:L6"/>
    <mergeCell ref="M4:M6"/>
    <mergeCell ref="W2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R2:T2"/>
    <mergeCell ref="N2:Q2"/>
    <mergeCell ref="U2:U3"/>
    <mergeCell ref="V2:V3"/>
    <mergeCell ref="I2:M2"/>
    <mergeCell ref="C1:P1"/>
    <mergeCell ref="A2:A3"/>
    <mergeCell ref="B2:B3"/>
    <mergeCell ref="C2:C3"/>
    <mergeCell ref="D2:D3"/>
    <mergeCell ref="E2:E3"/>
    <mergeCell ref="F2:H2"/>
    <mergeCell ref="N76:N78"/>
    <mergeCell ref="O76:O78"/>
    <mergeCell ref="P76:P78"/>
    <mergeCell ref="Q76:Q78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cp:lastPrinted>2009-08-16T10:53:09Z</cp:lastPrinted>
  <dcterms:created xsi:type="dcterms:W3CDTF">1996-10-14T23:33:28Z</dcterms:created>
  <dcterms:modified xsi:type="dcterms:W3CDTF">2009-08-21T03:14:47Z</dcterms:modified>
  <cp:category/>
  <cp:version/>
  <cp:contentType/>
  <cp:contentStatus/>
</cp:coreProperties>
</file>